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<sst xmlns="http://schemas.openxmlformats.org/spreadsheetml/2006/main" count="91" uniqueCount="87">
  <si>
    <t>PARAMETRES</t>
  </si>
  <si>
    <t>Apports</t>
  </si>
  <si>
    <r>
      <t>VMA</t>
    </r>
    <r>
      <rPr>
        <vertAlign val="superscript"/>
        <sz val="10"/>
        <rFont val="Arial"/>
        <family val="2"/>
      </rPr>
      <t> (1)</t>
    </r>
    <r>
      <rPr>
        <sz val="10"/>
        <rFont val="Arial"/>
        <family val="2"/>
      </rPr>
      <t xml:space="preserve"> :</t>
    </r>
  </si>
  <si>
    <t>km/h</t>
  </si>
  <si>
    <r>
      <t xml:space="preserve">Température ressentie </t>
    </r>
    <r>
      <rPr>
        <vertAlign val="superscript"/>
        <sz val="10"/>
        <rFont val="Arial"/>
        <family val="2"/>
      </rPr>
      <t>(4)</t>
    </r>
    <r>
      <rPr>
        <sz val="10"/>
        <rFont val="Arial"/>
        <family val="2"/>
      </rPr>
      <t> :</t>
    </r>
  </si>
  <si>
    <t>°C</t>
  </si>
  <si>
    <t>Glycogène</t>
  </si>
  <si>
    <t>Poids :</t>
  </si>
  <si>
    <t>kg</t>
  </si>
  <si>
    <r>
      <t xml:space="preserve">Métabolisme </t>
    </r>
    <r>
      <rPr>
        <vertAlign val="superscript"/>
        <sz val="10"/>
        <rFont val="Arial"/>
        <family val="2"/>
      </rPr>
      <t>(5)</t>
    </r>
    <r>
      <rPr>
        <sz val="10"/>
        <rFont val="Arial"/>
        <family val="2"/>
      </rPr>
      <t> :</t>
    </r>
  </si>
  <si>
    <t>Kcal/Jour</t>
  </si>
  <si>
    <r>
      <t xml:space="preserve">Efficacité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> :</t>
    </r>
  </si>
  <si>
    <r>
      <t xml:space="preserve">Déshydratation max. </t>
    </r>
    <r>
      <rPr>
        <vertAlign val="superscript"/>
        <sz val="10"/>
        <rFont val="Arial"/>
        <family val="2"/>
      </rPr>
      <t>(6)</t>
    </r>
    <r>
      <rPr>
        <sz val="10"/>
        <rFont val="Arial"/>
        <family val="2"/>
      </rPr>
      <t xml:space="preserve"> :</t>
    </r>
  </si>
  <si>
    <t>Lipides</t>
  </si>
  <si>
    <r>
      <t xml:space="preserve">Glycogène </t>
    </r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> :</t>
    </r>
  </si>
  <si>
    <t>g</t>
  </si>
  <si>
    <r>
      <t xml:space="preserve">Pertes hydriques </t>
    </r>
    <r>
      <rPr>
        <vertAlign val="superscript"/>
        <sz val="10"/>
        <rFont val="Arial"/>
        <family val="2"/>
      </rPr>
      <t>(7)</t>
    </r>
    <r>
      <rPr>
        <sz val="10"/>
        <rFont val="Arial"/>
        <family val="2"/>
      </rPr>
      <t> :</t>
    </r>
  </si>
  <si>
    <t>mL/Kcal</t>
  </si>
  <si>
    <r>
      <t xml:space="preserve">Acclimatation chaleur </t>
    </r>
    <r>
      <rPr>
        <vertAlign val="superscript"/>
        <sz val="10"/>
        <rFont val="Arial"/>
        <family val="2"/>
      </rPr>
      <t>(8)</t>
    </r>
    <r>
      <rPr>
        <sz val="10"/>
        <rFont val="Arial"/>
        <family val="2"/>
      </rPr>
      <t> :</t>
    </r>
  </si>
  <si>
    <t>Dépense</t>
  </si>
  <si>
    <t>BILAN ENERGETIQUE</t>
  </si>
  <si>
    <t>% FCM
Tenu
Maxi</t>
  </si>
  <si>
    <t>Durée
De
Course</t>
  </si>
  <si>
    <t>% VMA
Tenu
Maxi</t>
  </si>
  <si>
    <t>Vitesse
Moy.
Maxi</t>
  </si>
  <si>
    <t>Vitesse
Moy. [a]
Réelle</t>
  </si>
  <si>
    <t>Distance
Totale
(km)</t>
  </si>
  <si>
    <t>Dépense
Horaire
(Kcal/H)</t>
  </si>
  <si>
    <t>Dépense
Totale
(Kcal)</t>
  </si>
  <si>
    <t>Part [b]
Apports
Énergie</t>
  </si>
  <si>
    <t>Apports
Horaires
(Kcal/H)</t>
  </si>
  <si>
    <t>Apports
Totaux
(Kcal)</t>
  </si>
  <si>
    <t>Perte
Glyco
(g) [c]</t>
  </si>
  <si>
    <t>Part
Énergie
Glyco</t>
  </si>
  <si>
    <t>Part
Énergie
Lipides</t>
  </si>
  <si>
    <t>Perte
Lipides
(g)</t>
  </si>
  <si>
    <t>Perte
Sèche
(g) [d]</t>
  </si>
  <si>
    <t>Apports
Horaires
(g/kg) [e]</t>
  </si>
  <si>
    <t>Solides</t>
  </si>
  <si>
    <t>Liquides</t>
  </si>
  <si>
    <t>Eau</t>
  </si>
  <si>
    <t>BILAN HYDRIQUE</t>
  </si>
  <si>
    <t>Dépense
Horaire
(L/H) [f]</t>
  </si>
  <si>
    <t>Dépense
Totale
(L)</t>
  </si>
  <si>
    <t>%
Apports
eau</t>
  </si>
  <si>
    <t>Apports
horaires
(L/H)</t>
  </si>
  <si>
    <t>Apports
Totaux
(L)</t>
  </si>
  <si>
    <t>Perte
Eau
(L)</t>
  </si>
  <si>
    <t>Dosage
Boisson
(g/L) [g]</t>
  </si>
  <si>
    <t>Prise [h]
Solide
(Kcal/H)</t>
  </si>
  <si>
    <t>%
Apports
Solides</t>
  </si>
  <si>
    <t>Perte
Masse
(g) [i]</t>
  </si>
  <si>
    <t>-</t>
  </si>
  <si>
    <t>(1)</t>
  </si>
  <si>
    <t>Vitesse Maximale Aérobie, sert uniquement ici à estimer la « Vitesse moyenne maximum » tenable en théorie sur une durée donnée.</t>
  </si>
  <si>
    <t>(2)</t>
  </si>
  <si>
    <t>Efficacité de course : Lié au rendement énergétique du coureur, varie de 90% (mauvaise) à 110% (très bonne, spécialiste ultrafond)</t>
  </si>
  <si>
    <t>(3)</t>
  </si>
  <si>
    <t>Stock de glycogène (estimé à 0,75% du poids du coureur), utilisé pour estimer la part du glycogène dans l'apport énergétique</t>
  </si>
  <si>
    <t>(4)</t>
  </si>
  <si>
    <t>La température ressentie dépend de 4 paramètres (THSW) : température sous abri, taux d'humidité de l'air, ensoleillement, vitesse du vent</t>
  </si>
  <si>
    <t>(5)</t>
  </si>
  <si>
    <t>C'est l'énergie nécessaire pour maintenir les fonctions vitales de l'organisme sur 24 heures : estimation en Kcal : 25 x Poids (kg)</t>
  </si>
  <si>
    <t>(6)</t>
  </si>
  <si>
    <t>% de poids perdu par déshydratation en fin de course, mettre 0 pour compenser l'intégralité des pertes en eau.</t>
  </si>
  <si>
    <t>(7)</t>
  </si>
  <si>
    <t>Perte en eau (millilitres) par Kcal consommée dans des conditions normales, varie beaucoup d'une personne à l'autre (valeur usuelle : 1 mL/Kcal)</t>
  </si>
  <si>
    <t>(8)</t>
  </si>
  <si>
    <t>Acclimatation à la chaleur de 0% (ne supporte pas la chaleur) à 100% (acclimaté aux fortes chaleurs)</t>
  </si>
  <si>
    <t>[a]</t>
  </si>
  <si>
    <t>Saisir ici la vitesse moyenne de course prévue</t>
  </si>
  <si>
    <t>[b]</t>
  </si>
  <si>
    <t>% arbitraire (valeur habituellement constatée)</t>
  </si>
  <si>
    <t>[c]</t>
  </si>
  <si>
    <t xml:space="preserve">La formule rend compte d'une perte maximale en glycogène pour une durée de course de l'ordre de 3 heures </t>
  </si>
  <si>
    <t>[d]</t>
  </si>
  <si>
    <t>Somme des pertes en glycogène et en lipides, on néglige le catabolisme (pertes musculaires)</t>
  </si>
  <si>
    <t>[e]</t>
  </si>
  <si>
    <t>La valeur maximale de 1g/Kg/H communément admise (Denis Riché) peut être nettement dépassée avec une boisson énergétique bien composée.</t>
  </si>
  <si>
    <t>[f]</t>
  </si>
  <si>
    <t>La formule tient compte de la température ressentie au delà de 15 °C</t>
  </si>
  <si>
    <t>[g]</t>
  </si>
  <si>
    <t>Le dosage tient compte de la température ressentie au delà de 15 °C avec un maximum de 100g/L</t>
  </si>
  <si>
    <t>[h]</t>
  </si>
  <si>
    <t>Calculé pour compléter les apports de la boisson énergétique</t>
  </si>
  <si>
    <t>[i]</t>
  </si>
  <si>
    <t>Perte sèche + perte en eau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</si>
</sst>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@"/>
    <numFmt numFmtId="166" formatCode="0.0"/>
    <numFmt numFmtId="167" formatCode="0"/>
    <numFmt numFmtId="168" formatCode="#,##0"/>
    <numFmt numFmtId="169" formatCode="0%"/>
    <numFmt numFmtId="170" formatCode="0.0%"/>
    <numFmt numFmtId="171" formatCode="\(0.00&quot; kg)&quot;"/>
    <numFmt numFmtId="172" formatCode="0.00"/>
    <numFmt numFmtId="173" formatCode="0\."/>
    <numFmt numFmtId="174" formatCode="[HH]:MM"/>
    <numFmt numFmtId="175" formatCode="#,##0.00"/>
    <numFmt numFmtId="176" formatCode="\ "/>
  </numFmts>
  <fonts count="9">
    <font>
      <sz val="10"/>
      <name val="Arial"/>
      <family val="2"/>
    </font>
    <font>
      <b/>
      <u val="single"/>
      <sz val="12"/>
      <name val="Arial"/>
      <family val="2"/>
    </font>
    <font>
      <sz val="10"/>
      <color indexed="9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2">
    <xf numFmtId="164" fontId="0" fillId="0" borderId="0" xfId="0" applyAlignment="1">
      <alignment/>
    </xf>
    <xf numFmtId="164" fontId="0" fillId="2" borderId="1" xfId="0" applyFill="1" applyBorder="1" applyAlignment="1">
      <alignment/>
    </xf>
    <xf numFmtId="164" fontId="0" fillId="2" borderId="2" xfId="0" applyFill="1" applyBorder="1" applyAlignment="1">
      <alignment/>
    </xf>
    <xf numFmtId="164" fontId="1" fillId="2" borderId="2" xfId="0" applyFont="1" applyFill="1" applyBorder="1" applyAlignment="1">
      <alignment/>
    </xf>
    <xf numFmtId="164" fontId="0" fillId="2" borderId="3" xfId="0" applyFill="1" applyBorder="1" applyAlignment="1">
      <alignment/>
    </xf>
    <xf numFmtId="165" fontId="2" fillId="0" borderId="0" xfId="0" applyNumberFormat="1" applyFont="1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3" borderId="1" xfId="0" applyFont="1" applyFill="1" applyBorder="1" applyAlignment="1">
      <alignment/>
    </xf>
    <xf numFmtId="164" fontId="0" fillId="3" borderId="2" xfId="0" applyFill="1" applyBorder="1" applyAlignment="1">
      <alignment/>
    </xf>
    <xf numFmtId="166" fontId="0" fillId="4" borderId="2" xfId="0" applyNumberFormat="1" applyFill="1" applyBorder="1" applyAlignment="1">
      <alignment/>
    </xf>
    <xf numFmtId="164" fontId="0" fillId="3" borderId="3" xfId="0" applyFont="1" applyFill="1" applyBorder="1" applyAlignment="1">
      <alignment/>
    </xf>
    <xf numFmtId="167" fontId="0" fillId="4" borderId="2" xfId="0" applyNumberFormat="1" applyFill="1" applyBorder="1" applyAlignment="1">
      <alignment/>
    </xf>
    <xf numFmtId="168" fontId="0" fillId="0" borderId="2" xfId="0" applyNumberFormat="1" applyBorder="1" applyAlignment="1">
      <alignment/>
    </xf>
    <xf numFmtId="169" fontId="0" fillId="4" borderId="2" xfId="0" applyNumberFormat="1" applyFill="1" applyBorder="1" applyAlignment="1">
      <alignment/>
    </xf>
    <xf numFmtId="170" fontId="0" fillId="4" borderId="2" xfId="0" applyNumberFormat="1" applyFill="1" applyBorder="1" applyAlignment="1">
      <alignment/>
    </xf>
    <xf numFmtId="171" fontId="0" fillId="3" borderId="3" xfId="0" applyNumberFormat="1" applyFill="1" applyBorder="1" applyAlignment="1">
      <alignment/>
    </xf>
    <xf numFmtId="172" fontId="0" fillId="4" borderId="2" xfId="0" applyNumberFormat="1" applyFill="1" applyBorder="1" applyAlignment="1">
      <alignment/>
    </xf>
    <xf numFmtId="171" fontId="0" fillId="0" borderId="3" xfId="0" applyNumberFormat="1" applyFont="1" applyBorder="1" applyAlignment="1">
      <alignment/>
    </xf>
    <xf numFmtId="167" fontId="0" fillId="0" borderId="0" xfId="0" applyNumberFormat="1" applyAlignment="1">
      <alignment/>
    </xf>
    <xf numFmtId="164" fontId="0" fillId="5" borderId="1" xfId="0" applyFill="1" applyBorder="1" applyAlignment="1">
      <alignment/>
    </xf>
    <xf numFmtId="164" fontId="0" fillId="5" borderId="2" xfId="0" applyFill="1" applyBorder="1" applyAlignment="1">
      <alignment/>
    </xf>
    <xf numFmtId="164" fontId="1" fillId="5" borderId="2" xfId="0" applyFont="1" applyFill="1" applyBorder="1" applyAlignment="1">
      <alignment/>
    </xf>
    <xf numFmtId="167" fontId="0" fillId="5" borderId="2" xfId="0" applyNumberFormat="1" applyFill="1" applyBorder="1" applyAlignment="1">
      <alignment/>
    </xf>
    <xf numFmtId="164" fontId="0" fillId="5" borderId="3" xfId="0" applyFill="1" applyBorder="1" applyAlignment="1">
      <alignment/>
    </xf>
    <xf numFmtId="164" fontId="4" fillId="5" borderId="4" xfId="0" applyFont="1" applyFill="1" applyBorder="1" applyAlignment="1">
      <alignment horizontal="center" vertical="top"/>
    </xf>
    <xf numFmtId="164" fontId="4" fillId="5" borderId="4" xfId="0" applyFont="1" applyFill="1" applyBorder="1" applyAlignment="1">
      <alignment horizontal="center" vertical="top" wrapText="1"/>
    </xf>
    <xf numFmtId="173" fontId="0" fillId="3" borderId="5" xfId="0" applyNumberFormat="1" applyFill="1" applyBorder="1" applyAlignment="1">
      <alignment/>
    </xf>
    <xf numFmtId="169" fontId="0" fillId="3" borderId="5" xfId="0" applyNumberFormat="1" applyFill="1" applyBorder="1" applyAlignment="1">
      <alignment/>
    </xf>
    <xf numFmtId="174" fontId="5" fillId="3" borderId="5" xfId="0" applyNumberFormat="1" applyFont="1" applyFill="1" applyBorder="1" applyAlignment="1">
      <alignment/>
    </xf>
    <xf numFmtId="166" fontId="0" fillId="3" borderId="5" xfId="0" applyNumberFormat="1" applyFill="1" applyBorder="1" applyAlignment="1">
      <alignment/>
    </xf>
    <xf numFmtId="167" fontId="0" fillId="3" borderId="5" xfId="0" applyNumberFormat="1" applyFill="1" applyBorder="1" applyAlignment="1">
      <alignment/>
    </xf>
    <xf numFmtId="170" fontId="0" fillId="3" borderId="5" xfId="0" applyNumberFormat="1" applyFill="1" applyBorder="1" applyAlignment="1">
      <alignment/>
    </xf>
    <xf numFmtId="172" fontId="0" fillId="3" borderId="5" xfId="0" applyNumberFormat="1" applyFill="1" applyBorder="1" applyAlignment="1">
      <alignment/>
    </xf>
    <xf numFmtId="172" fontId="0" fillId="4" borderId="5" xfId="0" applyNumberFormat="1" applyFill="1" applyBorder="1" applyAlignment="1">
      <alignment/>
    </xf>
    <xf numFmtId="168" fontId="0" fillId="3" borderId="5" xfId="0" applyNumberFormat="1" applyFill="1" applyBorder="1" applyAlignment="1">
      <alignment/>
    </xf>
    <xf numFmtId="168" fontId="5" fillId="3" borderId="5" xfId="0" applyNumberFormat="1" applyFont="1" applyFill="1" applyBorder="1" applyAlignment="1">
      <alignment/>
    </xf>
    <xf numFmtId="173" fontId="0" fillId="0" borderId="6" xfId="0" applyNumberFormat="1" applyBorder="1" applyAlignment="1">
      <alignment/>
    </xf>
    <xf numFmtId="169" fontId="0" fillId="0" borderId="6" xfId="0" applyNumberFormat="1" applyBorder="1" applyAlignment="1">
      <alignment/>
    </xf>
    <xf numFmtId="174" fontId="5" fillId="0" borderId="6" xfId="0" applyNumberFormat="1" applyFont="1" applyBorder="1" applyAlignment="1">
      <alignment/>
    </xf>
    <xf numFmtId="166" fontId="0" fillId="0" borderId="6" xfId="0" applyNumberFormat="1" applyBorder="1" applyAlignment="1">
      <alignment/>
    </xf>
    <xf numFmtId="167" fontId="0" fillId="0" borderId="6" xfId="0" applyNumberFormat="1" applyBorder="1" applyAlignment="1">
      <alignment/>
    </xf>
    <xf numFmtId="170" fontId="0" fillId="0" borderId="6" xfId="0" applyNumberFormat="1" applyBorder="1" applyAlignment="1">
      <alignment/>
    </xf>
    <xf numFmtId="172" fontId="0" fillId="0" borderId="6" xfId="0" applyNumberFormat="1" applyBorder="1" applyAlignment="1">
      <alignment/>
    </xf>
    <xf numFmtId="172" fontId="0" fillId="4" borderId="6" xfId="0" applyNumberFormat="1" applyFill="1" applyBorder="1" applyAlignment="1">
      <alignment/>
    </xf>
    <xf numFmtId="168" fontId="0" fillId="0" borderId="6" xfId="0" applyNumberFormat="1" applyBorder="1" applyAlignment="1">
      <alignment/>
    </xf>
    <xf numFmtId="168" fontId="5" fillId="0" borderId="6" xfId="0" applyNumberFormat="1" applyFont="1" applyBorder="1" applyAlignment="1">
      <alignment/>
    </xf>
    <xf numFmtId="173" fontId="0" fillId="3" borderId="6" xfId="0" applyNumberFormat="1" applyFill="1" applyBorder="1" applyAlignment="1">
      <alignment/>
    </xf>
    <xf numFmtId="169" fontId="0" fillId="3" borderId="6" xfId="0" applyNumberFormat="1" applyFill="1" applyBorder="1" applyAlignment="1">
      <alignment/>
    </xf>
    <xf numFmtId="174" fontId="5" fillId="3" borderId="6" xfId="0" applyNumberFormat="1" applyFont="1" applyFill="1" applyBorder="1" applyAlignment="1">
      <alignment/>
    </xf>
    <xf numFmtId="166" fontId="0" fillId="3" borderId="6" xfId="0" applyNumberFormat="1" applyFill="1" applyBorder="1" applyAlignment="1">
      <alignment/>
    </xf>
    <xf numFmtId="167" fontId="0" fillId="3" borderId="6" xfId="0" applyNumberFormat="1" applyFill="1" applyBorder="1" applyAlignment="1">
      <alignment/>
    </xf>
    <xf numFmtId="170" fontId="0" fillId="3" borderId="6" xfId="0" applyNumberFormat="1" applyFill="1" applyBorder="1" applyAlignment="1">
      <alignment/>
    </xf>
    <xf numFmtId="172" fontId="0" fillId="3" borderId="6" xfId="0" applyNumberFormat="1" applyFill="1" applyBorder="1" applyAlignment="1">
      <alignment/>
    </xf>
    <xf numFmtId="168" fontId="0" fillId="3" borderId="6" xfId="0" applyNumberFormat="1" applyFill="1" applyBorder="1" applyAlignment="1">
      <alignment/>
    </xf>
    <xf numFmtId="168" fontId="5" fillId="3" borderId="6" xfId="0" applyNumberFormat="1" applyFont="1" applyFill="1" applyBorder="1" applyAlignment="1">
      <alignment/>
    </xf>
    <xf numFmtId="173" fontId="0" fillId="3" borderId="7" xfId="0" applyNumberFormat="1" applyFill="1" applyBorder="1" applyAlignment="1">
      <alignment/>
    </xf>
    <xf numFmtId="169" fontId="0" fillId="3" borderId="7" xfId="0" applyNumberFormat="1" applyFill="1" applyBorder="1" applyAlignment="1">
      <alignment/>
    </xf>
    <xf numFmtId="174" fontId="5" fillId="3" borderId="7" xfId="0" applyNumberFormat="1" applyFont="1" applyFill="1" applyBorder="1" applyAlignment="1">
      <alignment/>
    </xf>
    <xf numFmtId="166" fontId="0" fillId="3" borderId="7" xfId="0" applyNumberFormat="1" applyFill="1" applyBorder="1" applyAlignment="1">
      <alignment/>
    </xf>
    <xf numFmtId="167" fontId="0" fillId="3" borderId="7" xfId="0" applyNumberFormat="1" applyFill="1" applyBorder="1" applyAlignment="1">
      <alignment/>
    </xf>
    <xf numFmtId="170" fontId="0" fillId="3" borderId="7" xfId="0" applyNumberFormat="1" applyFill="1" applyBorder="1" applyAlignment="1">
      <alignment/>
    </xf>
    <xf numFmtId="172" fontId="0" fillId="3" borderId="7" xfId="0" applyNumberFormat="1" applyFill="1" applyBorder="1" applyAlignment="1">
      <alignment/>
    </xf>
    <xf numFmtId="169" fontId="0" fillId="0" borderId="8" xfId="0" applyNumberFormat="1" applyBorder="1" applyAlignment="1">
      <alignment/>
    </xf>
    <xf numFmtId="172" fontId="0" fillId="4" borderId="7" xfId="0" applyNumberFormat="1" applyFill="1" applyBorder="1" applyAlignment="1">
      <alignment/>
    </xf>
    <xf numFmtId="168" fontId="0" fillId="3" borderId="7" xfId="0" applyNumberFormat="1" applyFill="1" applyBorder="1" applyAlignment="1">
      <alignment/>
    </xf>
    <xf numFmtId="168" fontId="5" fillId="3" borderId="7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174" fontId="5" fillId="0" borderId="0" xfId="0" applyNumberFormat="1" applyFont="1" applyAlignment="1">
      <alignment/>
    </xf>
    <xf numFmtId="166" fontId="0" fillId="0" borderId="0" xfId="0" applyNumberFormat="1" applyAlignment="1">
      <alignment/>
    </xf>
    <xf numFmtId="175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64" fontId="0" fillId="6" borderId="1" xfId="0" applyFill="1" applyBorder="1" applyAlignment="1">
      <alignment/>
    </xf>
    <xf numFmtId="169" fontId="0" fillId="6" borderId="2" xfId="0" applyNumberFormat="1" applyFill="1" applyBorder="1" applyAlignment="1">
      <alignment/>
    </xf>
    <xf numFmtId="174" fontId="5" fillId="6" borderId="2" xfId="0" applyNumberFormat="1" applyFont="1" applyFill="1" applyBorder="1" applyAlignment="1">
      <alignment/>
    </xf>
    <xf numFmtId="166" fontId="0" fillId="6" borderId="2" xfId="0" applyNumberFormat="1" applyFill="1" applyBorder="1" applyAlignment="1">
      <alignment/>
    </xf>
    <xf numFmtId="175" fontId="1" fillId="6" borderId="2" xfId="0" applyNumberFormat="1" applyFont="1" applyFill="1" applyBorder="1" applyAlignment="1">
      <alignment/>
    </xf>
    <xf numFmtId="164" fontId="0" fillId="6" borderId="2" xfId="0" applyFill="1" applyBorder="1" applyAlignment="1">
      <alignment/>
    </xf>
    <xf numFmtId="168" fontId="0" fillId="6" borderId="2" xfId="0" applyNumberFormat="1" applyFill="1" applyBorder="1" applyAlignment="1">
      <alignment/>
    </xf>
    <xf numFmtId="168" fontId="5" fillId="6" borderId="2" xfId="0" applyNumberFormat="1" applyFont="1" applyFill="1" applyBorder="1" applyAlignment="1">
      <alignment/>
    </xf>
    <xf numFmtId="172" fontId="0" fillId="6" borderId="3" xfId="0" applyNumberFormat="1" applyFill="1" applyBorder="1" applyAlignment="1">
      <alignment/>
    </xf>
    <xf numFmtId="169" fontId="0" fillId="0" borderId="2" xfId="0" applyNumberFormat="1" applyBorder="1" applyAlignment="1">
      <alignment/>
    </xf>
    <xf numFmtId="174" fontId="5" fillId="0" borderId="2" xfId="0" applyNumberFormat="1" applyFont="1" applyBorder="1" applyAlignment="1">
      <alignment/>
    </xf>
    <xf numFmtId="168" fontId="5" fillId="0" borderId="2" xfId="0" applyNumberFormat="1" applyFont="1" applyBorder="1" applyAlignment="1">
      <alignment/>
    </xf>
    <xf numFmtId="166" fontId="0" fillId="0" borderId="2" xfId="0" applyNumberFormat="1" applyBorder="1" applyAlignment="1">
      <alignment/>
    </xf>
    <xf numFmtId="172" fontId="0" fillId="0" borderId="3" xfId="0" applyNumberFormat="1" applyBorder="1" applyAlignment="1">
      <alignment/>
    </xf>
    <xf numFmtId="164" fontId="4" fillId="6" borderId="4" xfId="0" applyFont="1" applyFill="1" applyBorder="1" applyAlignment="1">
      <alignment horizontal="center" vertical="top"/>
    </xf>
    <xf numFmtId="164" fontId="4" fillId="6" borderId="4" xfId="0" applyFont="1" applyFill="1" applyBorder="1" applyAlignment="1">
      <alignment horizontal="center" vertical="top" wrapText="1"/>
    </xf>
    <xf numFmtId="164" fontId="4" fillId="6" borderId="4" xfId="0" applyFont="1" applyFill="1" applyBorder="1" applyAlignment="1">
      <alignment horizontal="center" wrapText="1"/>
    </xf>
    <xf numFmtId="166" fontId="6" fillId="6" borderId="4" xfId="0" applyNumberFormat="1" applyFont="1" applyFill="1" applyBorder="1" applyAlignment="1">
      <alignment/>
    </xf>
    <xf numFmtId="169" fontId="6" fillId="6" borderId="4" xfId="0" applyNumberFormat="1" applyFont="1" applyFill="1" applyBorder="1" applyAlignment="1">
      <alignment/>
    </xf>
    <xf numFmtId="166" fontId="4" fillId="6" borderId="4" xfId="0" applyNumberFormat="1" applyFont="1" applyFill="1" applyBorder="1" applyAlignment="1">
      <alignment horizontal="center" vertical="top" wrapText="1"/>
    </xf>
    <xf numFmtId="169" fontId="4" fillId="6" borderId="4" xfId="0" applyNumberFormat="1" applyFont="1" applyFill="1" applyBorder="1" applyAlignment="1">
      <alignment horizontal="center" vertical="top" wrapText="1"/>
    </xf>
    <xf numFmtId="172" fontId="4" fillId="6" borderId="4" xfId="0" applyNumberFormat="1" applyFont="1" applyFill="1" applyBorder="1" applyAlignment="1">
      <alignment horizontal="center" vertical="top" wrapText="1"/>
    </xf>
    <xf numFmtId="172" fontId="5" fillId="3" borderId="6" xfId="0" applyNumberFormat="1" applyFont="1" applyFill="1" applyBorder="1" applyAlignment="1">
      <alignment/>
    </xf>
    <xf numFmtId="175" fontId="0" fillId="3" borderId="6" xfId="0" applyNumberFormat="1" applyFill="1" applyBorder="1" applyAlignment="1">
      <alignment/>
    </xf>
    <xf numFmtId="167" fontId="0" fillId="3" borderId="6" xfId="0" applyNumberFormat="1" applyFont="1" applyFill="1" applyBorder="1" applyAlignment="1">
      <alignment horizontal="right"/>
    </xf>
    <xf numFmtId="170" fontId="0" fillId="3" borderId="6" xfId="0" applyNumberFormat="1" applyFill="1" applyBorder="1" applyAlignment="1">
      <alignment horizontal="right"/>
    </xf>
    <xf numFmtId="176" fontId="0" fillId="0" borderId="0" xfId="0" applyNumberFormat="1" applyAlignment="1" applyProtection="1">
      <alignment/>
      <protection/>
    </xf>
    <xf numFmtId="176" fontId="0" fillId="0" borderId="0" xfId="0" applyNumberFormat="1" applyAlignment="1">
      <alignment/>
    </xf>
    <xf numFmtId="172" fontId="0" fillId="0" borderId="6" xfId="0" applyNumberFormat="1" applyFill="1" applyBorder="1" applyAlignment="1">
      <alignment/>
    </xf>
    <xf numFmtId="172" fontId="5" fillId="0" borderId="6" xfId="0" applyNumberFormat="1" applyFont="1" applyBorder="1" applyAlignment="1">
      <alignment/>
    </xf>
    <xf numFmtId="175" fontId="0" fillId="0" borderId="6" xfId="0" applyNumberFormat="1" applyBorder="1" applyAlignment="1">
      <alignment/>
    </xf>
    <xf numFmtId="167" fontId="0" fillId="0" borderId="6" xfId="0" applyNumberFormat="1" applyFill="1" applyBorder="1" applyAlignment="1">
      <alignment/>
    </xf>
    <xf numFmtId="169" fontId="0" fillId="3" borderId="8" xfId="0" applyNumberFormat="1" applyFill="1" applyBorder="1" applyAlignment="1">
      <alignment/>
    </xf>
    <xf numFmtId="172" fontId="5" fillId="3" borderId="7" xfId="0" applyNumberFormat="1" applyFont="1" applyFill="1" applyBorder="1" applyAlignment="1">
      <alignment/>
    </xf>
    <xf numFmtId="175" fontId="0" fillId="3" borderId="7" xfId="0" applyNumberFormat="1" applyFill="1" applyBorder="1" applyAlignment="1">
      <alignment/>
    </xf>
    <xf numFmtId="165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Sources d'énergie</a:t>
            </a:r>
          </a:p>
        </c:rich>
      </c:tx>
      <c:layout/>
      <c:spPr>
        <a:noFill/>
        <a:ln>
          <a:noFill/>
        </a:ln>
      </c:spPr>
    </c:title>
    <c:view3D>
      <c:rotX val="11"/>
      <c:rotY val="25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Feuille1!$Z$1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cat>
            <c:strRef>
              <c:f>Feuille1!$C$29:$C$39</c:f>
              <c:strCache/>
            </c:strRef>
          </c:cat>
          <c:val>
            <c:numRef>
              <c:f>Feuille1!$Q$13:$Q$23</c:f>
              <c:numCache/>
            </c:numRef>
          </c:val>
          <c:shape val="box"/>
        </c:ser>
        <c:ser>
          <c:idx val="1"/>
          <c:order val="1"/>
          <c:tx>
            <c:strRef>
              <c:f>Feuille1!$Z$3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cat>
            <c:strRef>
              <c:f>Feuille1!$C$29:$C$39</c:f>
              <c:strCache/>
            </c:strRef>
          </c:cat>
          <c:val>
            <c:numRef>
              <c:f>Feuille1!$U$13:$U$23</c:f>
              <c:numCache/>
            </c:numRef>
          </c:val>
          <c:shape val="box"/>
        </c:ser>
        <c:ser>
          <c:idx val="2"/>
          <c:order val="2"/>
          <c:tx>
            <c:strRef>
              <c:f>Feuille1!$Z$5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cat>
            <c:strRef>
              <c:f>Feuille1!$C$29:$C$39</c:f>
              <c:strCache/>
            </c:strRef>
          </c:cat>
          <c:val>
            <c:numRef>
              <c:f>Feuille1!$V$13:$V$23</c:f>
              <c:numCache/>
            </c:numRef>
          </c:val>
          <c:shape val="box"/>
        </c:ser>
        <c:overlap val="100"/>
        <c:gapWidth val="100"/>
        <c:shape val="box"/>
        <c:axId val="56529821"/>
        <c:axId val="39006342"/>
      </c:bar3DChart>
      <c:catAx>
        <c:axId val="56529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Durée de course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006342"/>
        <c:crossesAt val="0"/>
        <c:auto val="1"/>
        <c:lblOffset val="100"/>
        <c:noMultiLvlLbl val="0"/>
      </c:catAx>
      <c:valAx>
        <c:axId val="39006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Part du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298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Bilan énergétique</a:t>
            </a:r>
          </a:p>
        </c:rich>
      </c:tx>
      <c:layout/>
      <c:spPr>
        <a:noFill/>
        <a:ln>
          <a:noFill/>
        </a:ln>
      </c:spPr>
    </c:title>
    <c:view3D>
      <c:rotX val="11"/>
      <c:rotY val="25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Feuille1!$Z$8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cat>
            <c:strRef>
              <c:f>Feuille1!$C$13:$C$23</c:f>
              <c:strCache/>
            </c:strRef>
          </c:cat>
          <c:val>
            <c:numRef>
              <c:f>Feuille1!$P$13:$P$23</c:f>
              <c:numCache/>
            </c:numRef>
          </c:val>
          <c:shape val="box"/>
        </c:ser>
        <c:ser>
          <c:idx val="1"/>
          <c:order val="1"/>
          <c:tx>
            <c:strRef>
              <c:f>Feuille1!$Z$9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cat>
            <c:strRef>
              <c:f>Feuille1!$C$13:$C$23</c:f>
              <c:strCache/>
            </c:strRef>
          </c:cat>
          <c:val>
            <c:numRef>
              <c:f>Feuille1!$S$13:$S$23</c:f>
              <c:numCache/>
            </c:numRef>
          </c:val>
          <c:shape val="box"/>
        </c:ser>
        <c:gapWidth val="100"/>
        <c:shape val="box"/>
        <c:axId val="15512759"/>
        <c:axId val="5397104"/>
      </c:bar3DChart>
      <c:catAx>
        <c:axId val="15512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Durée de course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97104"/>
        <c:crossesAt val="0"/>
        <c:auto val="1"/>
        <c:lblOffset val="100"/>
        <c:noMultiLvlLbl val="0"/>
      </c:catAx>
      <c:valAx>
        <c:axId val="5397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Energie (Kcal)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127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Bilan hydrique</a:t>
            </a:r>
          </a:p>
        </c:rich>
      </c:tx>
      <c:layout/>
      <c:spPr>
        <a:noFill/>
        <a:ln>
          <a:noFill/>
        </a:ln>
      </c:spPr>
    </c:title>
    <c:view3D>
      <c:rotX val="11"/>
      <c:rotY val="25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Feuille1!$Z$8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cat>
            <c:strRef>
              <c:f>Feuille1!$C$13:$C$23</c:f>
              <c:strCache/>
            </c:strRef>
          </c:cat>
          <c:val>
            <c:numRef>
              <c:f>Feuille1!$P$29:$P$39</c:f>
              <c:numCache/>
            </c:numRef>
          </c:val>
          <c:shape val="box"/>
        </c:ser>
        <c:ser>
          <c:idx val="1"/>
          <c:order val="1"/>
          <c:tx>
            <c:strRef>
              <c:f>Feuille1!$Z$9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cat>
            <c:strRef>
              <c:f>Feuille1!$C$13:$C$23</c:f>
              <c:strCache/>
            </c:strRef>
          </c:cat>
          <c:val>
            <c:numRef>
              <c:f>Feuille1!$S$29:$S$39</c:f>
              <c:numCache/>
            </c:numRef>
          </c:val>
          <c:shape val="box"/>
        </c:ser>
        <c:gapWidth val="100"/>
        <c:shape val="box"/>
        <c:axId val="48573937"/>
        <c:axId val="34512250"/>
      </c:bar3DChart>
      <c:catAx>
        <c:axId val="48573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Durée de course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512250"/>
        <c:crossesAt val="0"/>
        <c:auto val="1"/>
        <c:lblOffset val="100"/>
        <c:noMultiLvlLbl val="0"/>
      </c:catAx>
      <c:valAx>
        <c:axId val="34512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Eau (litres)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5739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Répartition des apports</a:t>
            </a:r>
          </a:p>
        </c:rich>
      </c:tx>
      <c:layout/>
      <c:spPr>
        <a:noFill/>
        <a:ln>
          <a:noFill/>
        </a:ln>
      </c:spPr>
    </c:title>
    <c:view3D>
      <c:rotX val="11"/>
      <c:rotY val="25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Feuille1!$Z$14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cat>
            <c:strRef>
              <c:f>Feuille1!$C$29:$C$39</c:f>
              <c:strCache/>
            </c:strRef>
          </c:cat>
          <c:val>
            <c:numRef>
              <c:f>Feuille1!$Y$29:$Y$39</c:f>
              <c:numCache/>
            </c:numRef>
          </c:val>
          <c:shape val="box"/>
        </c:ser>
        <c:ser>
          <c:idx val="1"/>
          <c:order val="1"/>
          <c:tx>
            <c:strRef>
              <c:f>Feuille1!$Z$13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cat>
            <c:strRef>
              <c:f>Feuille1!$C$29:$C$39</c:f>
              <c:strCache/>
            </c:strRef>
          </c:cat>
          <c:val>
            <c:numRef>
              <c:f>Feuille1!$W$29:$W$39</c:f>
              <c:numCache/>
            </c:numRef>
          </c:val>
          <c:shape val="box"/>
        </c:ser>
        <c:overlap val="100"/>
        <c:gapWidth val="100"/>
        <c:shape val="box"/>
        <c:axId val="42174795"/>
        <c:axId val="44028836"/>
      </c:bar3DChart>
      <c:catAx>
        <c:axId val="42174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Durée de course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028836"/>
        <c:crossesAt val="0"/>
        <c:auto val="1"/>
        <c:lblOffset val="100"/>
        <c:noMultiLvlLbl val="0"/>
      </c:catAx>
      <c:valAx>
        <c:axId val="44028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Part du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1747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Dosage boisson énergétique</a:t>
            </a:r>
          </a:p>
        </c:rich>
      </c:tx>
      <c:layout/>
      <c:spPr>
        <a:noFill/>
        <a:ln>
          <a:noFill/>
        </a:ln>
      </c:spPr>
    </c:title>
    <c:view3D>
      <c:rotX val="11"/>
      <c:rotY val="25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Feuille1!$Z$8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cat>
            <c:strRef>
              <c:f>Feuille1!$C$13:$C$23</c:f>
              <c:strCache/>
            </c:strRef>
          </c:cat>
          <c:val>
            <c:numRef>
              <c:f>Feuille1!$U$29:$U$39</c:f>
              <c:numCache/>
            </c:numRef>
          </c:val>
          <c:shape val="box"/>
        </c:ser>
        <c:gapWidth val="100"/>
        <c:shape val="box"/>
        <c:axId val="60715205"/>
        <c:axId val="9565934"/>
      </c:bar3DChart>
      <c:catAx>
        <c:axId val="60715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Durée de course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65934"/>
        <c:crossesAt val="0"/>
        <c:auto val="1"/>
        <c:lblOffset val="100"/>
        <c:noMultiLvlLbl val="0"/>
      </c:catAx>
      <c:valAx>
        <c:axId val="9565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Dosage (grammes/litre)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71520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Perte de masse</a:t>
            </a:r>
          </a:p>
        </c:rich>
      </c:tx>
      <c:layout/>
      <c:spPr>
        <a:noFill/>
        <a:ln>
          <a:noFill/>
        </a:ln>
      </c:spPr>
    </c:title>
    <c:view3D>
      <c:rotX val="11"/>
      <c:rotY val="25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Feuille1!$Z$16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cat>
            <c:strRef>
              <c:f>Feuille1!$C$29:$C$39</c:f>
              <c:strCache/>
            </c:strRef>
          </c:cat>
          <c:val>
            <c:numRef>
              <c:f>Feuille1!$Z$29:$Z$39</c:f>
              <c:numCache/>
            </c:numRef>
          </c:val>
          <c:shape val="box"/>
        </c:ser>
        <c:ser>
          <c:idx val="1"/>
          <c:order val="1"/>
          <c:tx>
            <c:strRef>
              <c:f>Feuille1!$Z$17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cat>
            <c:strRef>
              <c:f>Feuille1!$C$29:$C$39</c:f>
              <c:strCache/>
            </c:strRef>
          </c:cat>
          <c:val>
            <c:numRef>
              <c:f>Feuille1!$T$13:$T$23</c:f>
              <c:numCache/>
            </c:numRef>
          </c:val>
          <c:shape val="box"/>
        </c:ser>
        <c:ser>
          <c:idx val="2"/>
          <c:order val="2"/>
          <c:tx>
            <c:strRef>
              <c:f>Feuille1!$Z$18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cat>
            <c:strRef>
              <c:f>Feuille1!$C$29:$C$39</c:f>
              <c:strCache/>
            </c:strRef>
          </c:cat>
          <c:val>
            <c:numRef>
              <c:f>Feuille1!$W$13:$W$23</c:f>
              <c:numCache/>
            </c:numRef>
          </c:val>
          <c:shape val="box"/>
        </c:ser>
        <c:overlap val="100"/>
        <c:gapWidth val="100"/>
        <c:shape val="box"/>
        <c:axId val="18984543"/>
        <c:axId val="36643160"/>
      </c:bar3DChart>
      <c:catAx>
        <c:axId val="18984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Durée de course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43160"/>
        <c:crossesAt val="0"/>
        <c:auto val="1"/>
        <c:lblOffset val="100"/>
        <c:noMultiLvlLbl val="0"/>
      </c:catAx>
      <c:valAx>
        <c:axId val="36643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Pertes (grammes)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9845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171450</xdr:colOff>
      <xdr:row>15</xdr:row>
      <xdr:rowOff>161925</xdr:rowOff>
    </xdr:from>
    <xdr:to>
      <xdr:col>30</xdr:col>
      <xdr:colOff>28575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8972550" y="2752725"/>
        <a:ext cx="34766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171450</xdr:colOff>
      <xdr:row>0</xdr:row>
      <xdr:rowOff>123825</xdr:rowOff>
    </xdr:from>
    <xdr:to>
      <xdr:col>30</xdr:col>
      <xdr:colOff>9525</xdr:colOff>
      <xdr:row>14</xdr:row>
      <xdr:rowOff>114300</xdr:rowOff>
    </xdr:to>
    <xdr:graphicFrame>
      <xdr:nvGraphicFramePr>
        <xdr:cNvPr id="2" name="Chart 2"/>
        <xdr:cNvGraphicFramePr/>
      </xdr:nvGraphicFramePr>
      <xdr:xfrm>
        <a:off x="8972550" y="123825"/>
        <a:ext cx="34575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219075</xdr:colOff>
      <xdr:row>31</xdr:row>
      <xdr:rowOff>38100</xdr:rowOff>
    </xdr:from>
    <xdr:to>
      <xdr:col>30</xdr:col>
      <xdr:colOff>57150</xdr:colOff>
      <xdr:row>46</xdr:row>
      <xdr:rowOff>19050</xdr:rowOff>
    </xdr:to>
    <xdr:graphicFrame>
      <xdr:nvGraphicFramePr>
        <xdr:cNvPr id="3" name="Chart 3"/>
        <xdr:cNvGraphicFramePr/>
      </xdr:nvGraphicFramePr>
      <xdr:xfrm>
        <a:off x="9020175" y="5410200"/>
        <a:ext cx="3457575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30</xdr:col>
      <xdr:colOff>152400</xdr:colOff>
      <xdr:row>0</xdr:row>
      <xdr:rowOff>76200</xdr:rowOff>
    </xdr:from>
    <xdr:to>
      <xdr:col>34</xdr:col>
      <xdr:colOff>447675</xdr:colOff>
      <xdr:row>15</xdr:row>
      <xdr:rowOff>57150</xdr:rowOff>
    </xdr:to>
    <xdr:graphicFrame>
      <xdr:nvGraphicFramePr>
        <xdr:cNvPr id="4" name="Chart 4"/>
        <xdr:cNvGraphicFramePr/>
      </xdr:nvGraphicFramePr>
      <xdr:xfrm>
        <a:off x="12573000" y="76200"/>
        <a:ext cx="33813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257175</xdr:colOff>
      <xdr:row>15</xdr:row>
      <xdr:rowOff>123825</xdr:rowOff>
    </xdr:from>
    <xdr:to>
      <xdr:col>33</xdr:col>
      <xdr:colOff>600075</xdr:colOff>
      <xdr:row>30</xdr:row>
      <xdr:rowOff>57150</xdr:rowOff>
    </xdr:to>
    <xdr:graphicFrame>
      <xdr:nvGraphicFramePr>
        <xdr:cNvPr id="5" name="Chart 5"/>
        <xdr:cNvGraphicFramePr/>
      </xdr:nvGraphicFramePr>
      <xdr:xfrm>
        <a:off x="12677775" y="2714625"/>
        <a:ext cx="2657475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30</xdr:col>
      <xdr:colOff>276225</xdr:colOff>
      <xdr:row>30</xdr:row>
      <xdr:rowOff>142875</xdr:rowOff>
    </xdr:from>
    <xdr:to>
      <xdr:col>34</xdr:col>
      <xdr:colOff>666750</xdr:colOff>
      <xdr:row>46</xdr:row>
      <xdr:rowOff>38100</xdr:rowOff>
    </xdr:to>
    <xdr:graphicFrame>
      <xdr:nvGraphicFramePr>
        <xdr:cNvPr id="6" name="Chart 6"/>
        <xdr:cNvGraphicFramePr/>
      </xdr:nvGraphicFramePr>
      <xdr:xfrm>
        <a:off x="12696825" y="5353050"/>
        <a:ext cx="347662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workbookViewId="0" topLeftCell="B1">
      <selection activeCell="AJ8" sqref="AJ8"/>
    </sheetView>
  </sheetViews>
  <sheetFormatPr defaultColWidth="12.57421875" defaultRowHeight="12.75"/>
  <cols>
    <col min="1" max="1" width="4.57421875" style="0" customWidth="1"/>
    <col min="2" max="2" width="8.140625" style="0" customWidth="1"/>
    <col min="3" max="3" width="7.7109375" style="0" customWidth="1"/>
    <col min="4" max="4" width="6.8515625" style="0" customWidth="1"/>
    <col min="5" max="11" width="0" style="0" hidden="1" customWidth="1"/>
    <col min="12" max="12" width="7.00390625" style="0" customWidth="1"/>
    <col min="13" max="13" width="7.421875" style="0" customWidth="1"/>
    <col min="14" max="15" width="8.00390625" style="0" customWidth="1"/>
    <col min="16" max="16" width="8.140625" style="0" customWidth="1"/>
    <col min="17" max="17" width="7.00390625" style="0" customWidth="1"/>
    <col min="18" max="19" width="8.00390625" style="0" customWidth="1"/>
    <col min="20" max="20" width="6.57421875" style="0" customWidth="1"/>
    <col min="21" max="21" width="7.00390625" style="0" customWidth="1"/>
    <col min="22" max="22" width="7.421875" style="0" customWidth="1"/>
    <col min="23" max="23" width="7.00390625" style="0" customWidth="1"/>
    <col min="24" max="24" width="7.421875" style="0" customWidth="1"/>
    <col min="25" max="25" width="7.7109375" style="0" customWidth="1"/>
    <col min="26" max="26" width="9.8515625" style="0" customWidth="1"/>
    <col min="27" max="27" width="9.7109375" style="0" customWidth="1"/>
    <col min="28" max="16384" width="11.57421875" style="0" customWidth="1"/>
  </cols>
  <sheetData>
    <row r="1" spans="1:26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  <c r="M1" s="2"/>
      <c r="N1" s="2"/>
      <c r="O1" s="2"/>
      <c r="P1" s="4"/>
      <c r="Z1" s="5" t="s">
        <v>1</v>
      </c>
    </row>
    <row r="2" spans="1:26" ht="8.25" customHeight="1">
      <c r="A2" s="6"/>
      <c r="B2" s="7"/>
      <c r="C2" s="7"/>
      <c r="D2" s="8"/>
      <c r="E2" s="9"/>
      <c r="F2" s="9"/>
      <c r="G2" s="9"/>
      <c r="H2" s="9"/>
      <c r="I2" s="9"/>
      <c r="J2" s="9"/>
      <c r="K2" s="9"/>
      <c r="L2" s="6"/>
      <c r="M2" s="7"/>
      <c r="N2" s="7"/>
      <c r="O2" s="7"/>
      <c r="P2" s="8"/>
      <c r="Z2" s="5"/>
    </row>
    <row r="3" spans="1:26" ht="12.75">
      <c r="A3" s="10" t="s">
        <v>2</v>
      </c>
      <c r="B3" s="11"/>
      <c r="C3" s="12">
        <v>18.3</v>
      </c>
      <c r="D3" s="13" t="s">
        <v>3</v>
      </c>
      <c r="E3" s="9"/>
      <c r="F3" s="9"/>
      <c r="G3" s="9"/>
      <c r="H3" s="9"/>
      <c r="I3" s="9"/>
      <c r="J3" s="9"/>
      <c r="K3" s="9"/>
      <c r="L3" s="10" t="s">
        <v>4</v>
      </c>
      <c r="M3" s="11"/>
      <c r="N3" s="11"/>
      <c r="O3" s="14">
        <v>18</v>
      </c>
      <c r="P3" s="13" t="s">
        <v>5</v>
      </c>
      <c r="Z3" s="5" t="s">
        <v>6</v>
      </c>
    </row>
    <row r="4" spans="1:26" ht="12.75">
      <c r="A4" s="6" t="s">
        <v>7</v>
      </c>
      <c r="B4" s="7"/>
      <c r="C4" s="12">
        <v>60</v>
      </c>
      <c r="D4" s="8" t="s">
        <v>8</v>
      </c>
      <c r="E4" s="9"/>
      <c r="F4" s="9"/>
      <c r="G4" s="9"/>
      <c r="H4" s="9"/>
      <c r="I4" s="9"/>
      <c r="J4" s="9"/>
      <c r="K4" s="9"/>
      <c r="L4" s="6" t="s">
        <v>9</v>
      </c>
      <c r="M4" s="7"/>
      <c r="N4" s="7"/>
      <c r="O4" s="15">
        <f>25*C4</f>
        <v>1500</v>
      </c>
      <c r="P4" s="8" t="s">
        <v>10</v>
      </c>
      <c r="Z4" s="5"/>
    </row>
    <row r="5" spans="1:26" ht="12.75">
      <c r="A5" s="10" t="s">
        <v>11</v>
      </c>
      <c r="B5" s="11"/>
      <c r="C5" s="16">
        <v>1.05</v>
      </c>
      <c r="D5" s="13"/>
      <c r="E5" s="9"/>
      <c r="F5" s="9"/>
      <c r="G5" s="9"/>
      <c r="H5" s="9"/>
      <c r="I5" s="9"/>
      <c r="J5" s="9"/>
      <c r="K5" s="9"/>
      <c r="L5" s="10" t="s">
        <v>12</v>
      </c>
      <c r="M5" s="11"/>
      <c r="N5" s="11"/>
      <c r="O5" s="17">
        <v>0.015</v>
      </c>
      <c r="P5" s="18">
        <f>C4*O5</f>
        <v>0.8999999999999999</v>
      </c>
      <c r="Z5" s="5" t="s">
        <v>13</v>
      </c>
    </row>
    <row r="6" spans="1:26" ht="12.75">
      <c r="A6" s="6" t="s">
        <v>14</v>
      </c>
      <c r="B6" s="7"/>
      <c r="C6" s="15">
        <f>1000*(0.0075*C4)</f>
        <v>450</v>
      </c>
      <c r="D6" s="8" t="s">
        <v>15</v>
      </c>
      <c r="E6" s="9"/>
      <c r="F6" s="9"/>
      <c r="G6" s="9"/>
      <c r="H6" s="9"/>
      <c r="I6" s="9"/>
      <c r="J6" s="9"/>
      <c r="K6" s="9"/>
      <c r="L6" s="6" t="s">
        <v>16</v>
      </c>
      <c r="M6" s="7"/>
      <c r="N6" s="7"/>
      <c r="O6" s="19">
        <v>1</v>
      </c>
      <c r="P6" s="20" t="s">
        <v>17</v>
      </c>
      <c r="Z6" s="5"/>
    </row>
    <row r="7" spans="1:26" ht="12.75">
      <c r="A7" s="6"/>
      <c r="B7" s="7"/>
      <c r="C7" s="15"/>
      <c r="D7" s="8"/>
      <c r="E7" s="9"/>
      <c r="F7" s="9"/>
      <c r="G7" s="9"/>
      <c r="H7" s="9"/>
      <c r="I7" s="9"/>
      <c r="J7" s="9"/>
      <c r="K7" s="9"/>
      <c r="L7" s="6" t="s">
        <v>18</v>
      </c>
      <c r="M7" s="7"/>
      <c r="N7" s="7"/>
      <c r="O7" s="16">
        <v>0.5</v>
      </c>
      <c r="P7" s="20"/>
      <c r="Z7" s="5"/>
    </row>
    <row r="8" spans="15:26" ht="19.5" customHeight="1">
      <c r="O8" s="21"/>
      <c r="Z8" s="5" t="s">
        <v>19</v>
      </c>
    </row>
    <row r="9" spans="1:26" ht="1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4" t="s">
        <v>20</v>
      </c>
      <c r="M9" s="23"/>
      <c r="N9" s="23"/>
      <c r="O9" s="25"/>
      <c r="P9" s="23"/>
      <c r="Q9" s="23"/>
      <c r="R9" s="23"/>
      <c r="S9" s="23"/>
      <c r="T9" s="23"/>
      <c r="U9" s="23"/>
      <c r="V9" s="23"/>
      <c r="W9" s="23"/>
      <c r="X9" s="23"/>
      <c r="Y9" s="26"/>
      <c r="Z9" s="5" t="s">
        <v>1</v>
      </c>
    </row>
    <row r="10" spans="1:26" ht="8.2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8"/>
      <c r="Z10" s="5"/>
    </row>
    <row r="11" spans="1:26" ht="27.75">
      <c r="A11" s="27"/>
      <c r="B11" s="28" t="s">
        <v>21</v>
      </c>
      <c r="C11" s="28" t="s">
        <v>22</v>
      </c>
      <c r="D11" s="28" t="s">
        <v>23</v>
      </c>
      <c r="E11" s="27"/>
      <c r="F11" s="27"/>
      <c r="G11" s="27"/>
      <c r="H11" s="27"/>
      <c r="I11" s="27"/>
      <c r="J11" s="27"/>
      <c r="K11" s="27"/>
      <c r="L11" s="28" t="s">
        <v>24</v>
      </c>
      <c r="M11" s="28" t="s">
        <v>25</v>
      </c>
      <c r="N11" s="28" t="s">
        <v>26</v>
      </c>
      <c r="O11" s="28" t="s">
        <v>27</v>
      </c>
      <c r="P11" s="28" t="s">
        <v>28</v>
      </c>
      <c r="Q11" s="28" t="s">
        <v>29</v>
      </c>
      <c r="R11" s="28" t="s">
        <v>30</v>
      </c>
      <c r="S11" s="28" t="s">
        <v>31</v>
      </c>
      <c r="T11" s="28" t="s">
        <v>32</v>
      </c>
      <c r="U11" s="28" t="s">
        <v>33</v>
      </c>
      <c r="V11" s="28" t="s">
        <v>34</v>
      </c>
      <c r="W11" s="28" t="s">
        <v>35</v>
      </c>
      <c r="X11" s="28" t="s">
        <v>36</v>
      </c>
      <c r="Y11" s="28" t="s">
        <v>37</v>
      </c>
      <c r="Z11" s="5"/>
    </row>
    <row r="12" spans="1:26" ht="8.2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5"/>
    </row>
    <row r="13" spans="1:26" ht="12.75">
      <c r="A13" s="29">
        <v>1</v>
      </c>
      <c r="B13" s="30">
        <v>0.93</v>
      </c>
      <c r="C13" s="31">
        <v>0.03125</v>
      </c>
      <c r="D13" s="30">
        <v>0.88</v>
      </c>
      <c r="E13" s="32">
        <f>C3</f>
        <v>18.3</v>
      </c>
      <c r="F13" s="32">
        <f>C4</f>
        <v>60</v>
      </c>
      <c r="G13" s="30">
        <f>C5</f>
        <v>1.05</v>
      </c>
      <c r="H13" s="33">
        <f>O3</f>
        <v>18</v>
      </c>
      <c r="I13" s="34">
        <f>O5</f>
        <v>0.015</v>
      </c>
      <c r="J13" s="35">
        <f>O6</f>
        <v>1</v>
      </c>
      <c r="K13" s="30">
        <f>O7</f>
        <v>0.5</v>
      </c>
      <c r="L13" s="35">
        <f>D13*E13</f>
        <v>16.104</v>
      </c>
      <c r="M13" s="36">
        <v>15.8</v>
      </c>
      <c r="N13" s="32">
        <f>24*C13*M13</f>
        <v>11.850000000000001</v>
      </c>
      <c r="O13" s="37">
        <f>F13*((1/G13)*M13+25/24)</f>
        <v>965.3571428571429</v>
      </c>
      <c r="P13" s="37">
        <f>24*C13*O13</f>
        <v>724.0178571428571</v>
      </c>
      <c r="Q13" s="30">
        <v>0</v>
      </c>
      <c r="R13" s="38">
        <f>O13*Q13</f>
        <v>0</v>
      </c>
      <c r="S13" s="37">
        <f>24*C13*R13</f>
        <v>0</v>
      </c>
      <c r="T13" s="37">
        <f>B13*B13*MIN(P13,4*1000*(0.0075*F13))/4</f>
        <v>156.5507611607143</v>
      </c>
      <c r="U13" s="30">
        <f>4*T13/P13</f>
        <v>0.8649000000000001</v>
      </c>
      <c r="V13" s="30">
        <f>1-Q13-U13</f>
        <v>0.1350999999999999</v>
      </c>
      <c r="W13" s="37">
        <f>P13*V13/9</f>
        <v>10.868312499999991</v>
      </c>
      <c r="X13" s="37">
        <f>T13+W13</f>
        <v>167.4190736607143</v>
      </c>
      <c r="Y13" s="35">
        <f>R13/(3.8*F13)</f>
        <v>0</v>
      </c>
      <c r="Z13" s="5" t="s">
        <v>38</v>
      </c>
    </row>
    <row r="14" spans="1:26" ht="12.75">
      <c r="A14" s="39">
        <v>2</v>
      </c>
      <c r="B14" s="40">
        <v>0.9</v>
      </c>
      <c r="C14" s="41">
        <v>0.0625</v>
      </c>
      <c r="D14" s="40">
        <v>0.85</v>
      </c>
      <c r="E14" s="42">
        <f>E13</f>
        <v>18.3</v>
      </c>
      <c r="F14" s="42">
        <f>F13</f>
        <v>60</v>
      </c>
      <c r="G14" s="40">
        <f>G13</f>
        <v>1.05</v>
      </c>
      <c r="H14" s="43">
        <f>H13</f>
        <v>18</v>
      </c>
      <c r="I14" s="44">
        <f>I13</f>
        <v>0.015</v>
      </c>
      <c r="J14" s="45">
        <f>J13</f>
        <v>1</v>
      </c>
      <c r="K14" s="40">
        <f>K13</f>
        <v>0.5</v>
      </c>
      <c r="L14" s="45">
        <f>D14*E14</f>
        <v>15.555</v>
      </c>
      <c r="M14" s="46">
        <v>15.2</v>
      </c>
      <c r="N14" s="42">
        <f>24*C14*M14</f>
        <v>22.799999999999997</v>
      </c>
      <c r="O14" s="47">
        <f>F14*((1/G14)*M14+25/24)</f>
        <v>931.0714285714284</v>
      </c>
      <c r="P14" s="47">
        <f>24*C14*O14</f>
        <v>1396.6071428571427</v>
      </c>
      <c r="Q14" s="40">
        <v>0.03</v>
      </c>
      <c r="R14" s="48">
        <f>O14*Q14</f>
        <v>27.932142857142853</v>
      </c>
      <c r="S14" s="47">
        <f>24*C14*R14</f>
        <v>41.89821428571428</v>
      </c>
      <c r="T14" s="47">
        <f>B14*B14*MIN(P14,4*1000*(0.0075*F14))/4</f>
        <v>282.8129464285714</v>
      </c>
      <c r="U14" s="40">
        <f>4*T14/P14</f>
        <v>0.81</v>
      </c>
      <c r="V14" s="40">
        <f>1-Q14-U14</f>
        <v>0.15999999999999992</v>
      </c>
      <c r="W14" s="47">
        <f>P14*V14/9</f>
        <v>24.82857142857141</v>
      </c>
      <c r="X14" s="47">
        <f>T14+W14</f>
        <v>307.64151785714284</v>
      </c>
      <c r="Y14" s="45">
        <f>R14/(3.8*F14)</f>
        <v>0.12250939849624058</v>
      </c>
      <c r="Z14" s="5" t="s">
        <v>39</v>
      </c>
    </row>
    <row r="15" spans="1:26" ht="12.75">
      <c r="A15" s="49">
        <v>3</v>
      </c>
      <c r="B15" s="50">
        <v>0.85</v>
      </c>
      <c r="C15" s="51">
        <v>0.125</v>
      </c>
      <c r="D15" s="50">
        <v>0.8</v>
      </c>
      <c r="E15" s="52">
        <f>E14</f>
        <v>18.3</v>
      </c>
      <c r="F15" s="52">
        <f>F14</f>
        <v>60</v>
      </c>
      <c r="G15" s="50">
        <f>G14</f>
        <v>1.05</v>
      </c>
      <c r="H15" s="53">
        <f>H14</f>
        <v>18</v>
      </c>
      <c r="I15" s="54">
        <f>I14</f>
        <v>0.015</v>
      </c>
      <c r="J15" s="55">
        <f>J14</f>
        <v>1</v>
      </c>
      <c r="K15" s="40">
        <f>K14</f>
        <v>0.5</v>
      </c>
      <c r="L15" s="55">
        <f>D15*E15</f>
        <v>14.64</v>
      </c>
      <c r="M15" s="46">
        <v>14.5</v>
      </c>
      <c r="N15" s="52">
        <f>24*C15*M15</f>
        <v>43.5</v>
      </c>
      <c r="O15" s="56">
        <f>F15*((1/G15)*M15+25/24)</f>
        <v>891.0714285714284</v>
      </c>
      <c r="P15" s="56">
        <f>24*C15*O15</f>
        <v>2673.2142857142853</v>
      </c>
      <c r="Q15" s="50">
        <v>0.1</v>
      </c>
      <c r="R15" s="57">
        <f>O15*Q15</f>
        <v>89.10714285714285</v>
      </c>
      <c r="S15" s="56">
        <f>24*C15*R15</f>
        <v>267.32142857142856</v>
      </c>
      <c r="T15" s="56">
        <f>B15*B15*MIN(P15,4*1000*(0.0075*F15))/4</f>
        <v>325.12499999999994</v>
      </c>
      <c r="U15" s="50">
        <f>4*T15/P15</f>
        <v>0.48649298597194385</v>
      </c>
      <c r="V15" s="50">
        <f>1-Q15-U15</f>
        <v>0.4135070140280562</v>
      </c>
      <c r="W15" s="56">
        <f>P15*V15/9</f>
        <v>122.82142857142857</v>
      </c>
      <c r="X15" s="56">
        <f>T15+W15</f>
        <v>447.9464285714285</v>
      </c>
      <c r="Y15" s="55">
        <f>R15/(3.8*F15)</f>
        <v>0.3908208020050125</v>
      </c>
      <c r="Z15" s="5"/>
    </row>
    <row r="16" spans="1:26" ht="12.75">
      <c r="A16" s="39">
        <v>4</v>
      </c>
      <c r="B16" s="40">
        <v>0.82</v>
      </c>
      <c r="C16" s="41">
        <v>0.1875</v>
      </c>
      <c r="D16" s="40">
        <v>0.75</v>
      </c>
      <c r="E16" s="42">
        <f>E15</f>
        <v>18.3</v>
      </c>
      <c r="F16" s="42">
        <f>F15</f>
        <v>60</v>
      </c>
      <c r="G16" s="40">
        <f>G15</f>
        <v>1.05</v>
      </c>
      <c r="H16" s="43">
        <f>H15</f>
        <v>18</v>
      </c>
      <c r="I16" s="44">
        <f>I15</f>
        <v>0.015</v>
      </c>
      <c r="J16" s="45">
        <f>J15</f>
        <v>1</v>
      </c>
      <c r="K16" s="40">
        <f>K15</f>
        <v>0.5</v>
      </c>
      <c r="L16" s="45">
        <f>D16*E16</f>
        <v>13.725000000000001</v>
      </c>
      <c r="M16" s="46">
        <v>13.5</v>
      </c>
      <c r="N16" s="42">
        <f>24*C16*M16</f>
        <v>60.75</v>
      </c>
      <c r="O16" s="47">
        <f>F16*((1/G16)*M16+25/24)</f>
        <v>833.9285714285713</v>
      </c>
      <c r="P16" s="47">
        <f>24*C16*O16</f>
        <v>3752.678571428571</v>
      </c>
      <c r="Q16" s="40">
        <v>0.18</v>
      </c>
      <c r="R16" s="48">
        <f>O16*Q16</f>
        <v>150.10714285714283</v>
      </c>
      <c r="S16" s="47">
        <f>24*C16*R16</f>
        <v>675.4821428571428</v>
      </c>
      <c r="T16" s="47">
        <f>B16*B16*MIN(P16,4*1000*(0.0075*F16))/4</f>
        <v>302.58000000000004</v>
      </c>
      <c r="U16" s="40">
        <f>4*T16/P16</f>
        <v>0.32252162740899365</v>
      </c>
      <c r="V16" s="40">
        <f>1-Q16-U16</f>
        <v>0.4974783725910064</v>
      </c>
      <c r="W16" s="47">
        <f>P16*V16/9</f>
        <v>207.43071428571426</v>
      </c>
      <c r="X16" s="47">
        <f>T16+W16</f>
        <v>510.0107142857143</v>
      </c>
      <c r="Y16" s="45">
        <f>R16/(3.8*F16)</f>
        <v>0.6583646616541352</v>
      </c>
      <c r="Z16" s="5" t="s">
        <v>40</v>
      </c>
    </row>
    <row r="17" spans="1:26" ht="12.75">
      <c r="A17" s="49">
        <v>5</v>
      </c>
      <c r="B17" s="50">
        <v>0.8</v>
      </c>
      <c r="C17" s="51">
        <v>0.25</v>
      </c>
      <c r="D17" s="50">
        <v>0.72</v>
      </c>
      <c r="E17" s="52">
        <f>E15</f>
        <v>18.3</v>
      </c>
      <c r="F17" s="52">
        <f>F15</f>
        <v>60</v>
      </c>
      <c r="G17" s="50">
        <f>G16</f>
        <v>1.05</v>
      </c>
      <c r="H17" s="53">
        <f>H16</f>
        <v>18</v>
      </c>
      <c r="I17" s="54">
        <f>I16</f>
        <v>0.015</v>
      </c>
      <c r="J17" s="55">
        <f>J16</f>
        <v>1</v>
      </c>
      <c r="K17" s="40">
        <f>K16</f>
        <v>0.5</v>
      </c>
      <c r="L17" s="55">
        <f>D17*E17</f>
        <v>13.176</v>
      </c>
      <c r="M17" s="46">
        <v>12.2</v>
      </c>
      <c r="N17" s="52">
        <f>24*C17*M17</f>
        <v>73.19999999999999</v>
      </c>
      <c r="O17" s="56">
        <f>F17*((1/G17)*M17+25/24)</f>
        <v>759.642857142857</v>
      </c>
      <c r="P17" s="56">
        <f>24*C17*O17</f>
        <v>4557.857142857142</v>
      </c>
      <c r="Q17" s="50">
        <v>0.25</v>
      </c>
      <c r="R17" s="57">
        <f>O17*Q17</f>
        <v>189.91071428571425</v>
      </c>
      <c r="S17" s="56">
        <f>24*C17*R17</f>
        <v>1139.4642857142856</v>
      </c>
      <c r="T17" s="56">
        <f>B17*B17*MIN(P17,4*1000*(0.0075*F17))/4</f>
        <v>288.00000000000006</v>
      </c>
      <c r="U17" s="50">
        <f>4*T17/P17</f>
        <v>0.25275035260930895</v>
      </c>
      <c r="V17" s="50">
        <f>1-Q17-U17</f>
        <v>0.49724964739069105</v>
      </c>
      <c r="W17" s="56">
        <f>P17*V17/9</f>
        <v>251.8214285714285</v>
      </c>
      <c r="X17" s="56">
        <f>T17+W17</f>
        <v>539.8214285714286</v>
      </c>
      <c r="Y17" s="55">
        <f>R17/(3.8*F17)</f>
        <v>0.8329417293233081</v>
      </c>
      <c r="Z17" s="5" t="s">
        <v>6</v>
      </c>
    </row>
    <row r="18" spans="1:26" ht="12.75">
      <c r="A18" s="39">
        <v>6</v>
      </c>
      <c r="B18" s="40">
        <v>0.78</v>
      </c>
      <c r="C18" s="41">
        <v>0.375</v>
      </c>
      <c r="D18" s="40">
        <v>0.69</v>
      </c>
      <c r="E18" s="42">
        <f>E15</f>
        <v>18.3</v>
      </c>
      <c r="F18" s="42">
        <f>F15</f>
        <v>60</v>
      </c>
      <c r="G18" s="40">
        <f>G17</f>
        <v>1.05</v>
      </c>
      <c r="H18" s="43">
        <f>H17</f>
        <v>18</v>
      </c>
      <c r="I18" s="44">
        <f>I17</f>
        <v>0.015</v>
      </c>
      <c r="J18" s="45">
        <f>J17</f>
        <v>1</v>
      </c>
      <c r="K18" s="40">
        <f>K17</f>
        <v>0.5</v>
      </c>
      <c r="L18" s="45">
        <f>D18*E18</f>
        <v>12.627</v>
      </c>
      <c r="M18" s="46">
        <v>11.7</v>
      </c>
      <c r="N18" s="42">
        <f>24*C18*M18</f>
        <v>105.3</v>
      </c>
      <c r="O18" s="47">
        <f>F18*((1/G18)*M18+25/24)</f>
        <v>731.0714285714286</v>
      </c>
      <c r="P18" s="47">
        <f>24*C18*O18</f>
        <v>6579.642857142857</v>
      </c>
      <c r="Q18" s="40">
        <v>0.30000000000000004</v>
      </c>
      <c r="R18" s="48">
        <f>O18*Q18</f>
        <v>219.3214285714286</v>
      </c>
      <c r="S18" s="47">
        <f>24*C18*R18</f>
        <v>1973.8928571428576</v>
      </c>
      <c r="T18" s="47">
        <f>B18*B18*MIN(P18,4*1000*(0.0075*F18))/4</f>
        <v>273.78000000000003</v>
      </c>
      <c r="U18" s="40">
        <f>4*T18/P18</f>
        <v>0.1664406448461163</v>
      </c>
      <c r="V18" s="40">
        <f>1-Q18-U18</f>
        <v>0.5335593551538836</v>
      </c>
      <c r="W18" s="47">
        <f>P18*V18/9</f>
        <v>390.06999999999994</v>
      </c>
      <c r="X18" s="47">
        <f>T18+W18</f>
        <v>663.8499999999999</v>
      </c>
      <c r="Y18" s="45">
        <f>R18/(3.8*F18)</f>
        <v>0.961936090225564</v>
      </c>
      <c r="Z18" s="5" t="s">
        <v>13</v>
      </c>
    </row>
    <row r="19" spans="1:26" ht="12.75">
      <c r="A19" s="49">
        <v>7</v>
      </c>
      <c r="B19" s="50">
        <v>0.75</v>
      </c>
      <c r="C19" s="51">
        <v>0.5</v>
      </c>
      <c r="D19" s="50">
        <v>0.66</v>
      </c>
      <c r="E19" s="52">
        <f>E17</f>
        <v>18.3</v>
      </c>
      <c r="F19" s="52">
        <f>F17</f>
        <v>60</v>
      </c>
      <c r="G19" s="50">
        <f>G18</f>
        <v>1.05</v>
      </c>
      <c r="H19" s="53">
        <f>H18</f>
        <v>18</v>
      </c>
      <c r="I19" s="54">
        <f>I18</f>
        <v>0.015</v>
      </c>
      <c r="J19" s="55">
        <f>J18</f>
        <v>1</v>
      </c>
      <c r="K19" s="40">
        <f>K18</f>
        <v>0.5</v>
      </c>
      <c r="L19" s="55">
        <f>D19*E19</f>
        <v>12.078000000000001</v>
      </c>
      <c r="M19" s="46">
        <v>11.2</v>
      </c>
      <c r="N19" s="52">
        <f>24*C19*M19</f>
        <v>134.39999999999998</v>
      </c>
      <c r="O19" s="56">
        <f>F19*((1/G19)*M19+25/24)</f>
        <v>702.4999999999999</v>
      </c>
      <c r="P19" s="56">
        <f>24*C19*O19</f>
        <v>8429.999999999998</v>
      </c>
      <c r="Q19" s="50">
        <v>0.35</v>
      </c>
      <c r="R19" s="57">
        <f>O19*Q19</f>
        <v>245.87499999999997</v>
      </c>
      <c r="S19" s="56">
        <f>24*C19*R19</f>
        <v>2950.4999999999995</v>
      </c>
      <c r="T19" s="56">
        <f>B19*B19*MIN(P19,4*1000*(0.0075*F19))/4</f>
        <v>253.125</v>
      </c>
      <c r="U19" s="50">
        <f>4*T19/P19</f>
        <v>0.12010676156583633</v>
      </c>
      <c r="V19" s="50">
        <f>1-Q19-U19</f>
        <v>0.5298932384341636</v>
      </c>
      <c r="W19" s="56">
        <f>P19*V19/9</f>
        <v>496.33333333333314</v>
      </c>
      <c r="X19" s="56">
        <f>T19+W19</f>
        <v>749.4583333333331</v>
      </c>
      <c r="Y19" s="55">
        <f>R19/(3.8*F19)</f>
        <v>1.0783991228070173</v>
      </c>
      <c r="Z19" s="5"/>
    </row>
    <row r="20" spans="1:26" ht="12.75">
      <c r="A20" s="39">
        <v>8</v>
      </c>
      <c r="B20" s="40">
        <v>0.72</v>
      </c>
      <c r="C20" s="41">
        <v>0.75</v>
      </c>
      <c r="D20" s="40">
        <v>0.62</v>
      </c>
      <c r="E20" s="42">
        <f>E19</f>
        <v>18.3</v>
      </c>
      <c r="F20" s="42">
        <f>F19</f>
        <v>60</v>
      </c>
      <c r="G20" s="40">
        <f>G19</f>
        <v>1.05</v>
      </c>
      <c r="H20" s="43">
        <f>H19</f>
        <v>18</v>
      </c>
      <c r="I20" s="44">
        <f>I19</f>
        <v>0.015</v>
      </c>
      <c r="J20" s="45">
        <f>J19</f>
        <v>1</v>
      </c>
      <c r="K20" s="40">
        <f>K19</f>
        <v>0.5</v>
      </c>
      <c r="L20" s="45">
        <f>D20*E20</f>
        <v>11.346</v>
      </c>
      <c r="M20" s="46">
        <v>10</v>
      </c>
      <c r="N20" s="42">
        <f>24*C20*M20</f>
        <v>180</v>
      </c>
      <c r="O20" s="47">
        <f>F20*((1/G20)*M20+25/24)</f>
        <v>633.9285714285713</v>
      </c>
      <c r="P20" s="47">
        <f>24*C20*O20</f>
        <v>11410.714285714284</v>
      </c>
      <c r="Q20" s="40">
        <v>0.42</v>
      </c>
      <c r="R20" s="48">
        <f>O20*Q20</f>
        <v>266.24999999999994</v>
      </c>
      <c r="S20" s="47">
        <f>24*C20*R20</f>
        <v>4792.499999999999</v>
      </c>
      <c r="T20" s="47">
        <f>B20*B20*MIN(P20,4*1000*(0.0075*F20))/4</f>
        <v>233.28</v>
      </c>
      <c r="U20" s="40">
        <f>4*T20/P20</f>
        <v>0.08177577464788734</v>
      </c>
      <c r="V20" s="40">
        <f>1-Q20-U20</f>
        <v>0.49822422535211275</v>
      </c>
      <c r="W20" s="47">
        <f>P20*V20/9</f>
        <v>631.6771428571429</v>
      </c>
      <c r="X20" s="47">
        <f>T20+W20</f>
        <v>864.9571428571429</v>
      </c>
      <c r="Y20" s="45">
        <f>R20/(3.8*F20)</f>
        <v>1.1677631578947365</v>
      </c>
      <c r="Z20" s="5"/>
    </row>
    <row r="21" spans="1:26" ht="12.75">
      <c r="A21" s="49">
        <v>9</v>
      </c>
      <c r="B21" s="50">
        <v>0.7</v>
      </c>
      <c r="C21" s="51">
        <v>1</v>
      </c>
      <c r="D21" s="50">
        <v>0.6000000000000001</v>
      </c>
      <c r="E21" s="52">
        <f>E19</f>
        <v>18.3</v>
      </c>
      <c r="F21" s="52">
        <f>F19</f>
        <v>60</v>
      </c>
      <c r="G21" s="50">
        <f>G20</f>
        <v>1.05</v>
      </c>
      <c r="H21" s="53">
        <f>H20</f>
        <v>18</v>
      </c>
      <c r="I21" s="54">
        <f>I20</f>
        <v>0.015</v>
      </c>
      <c r="J21" s="55">
        <f>J20</f>
        <v>1</v>
      </c>
      <c r="K21" s="40">
        <f>K20</f>
        <v>0.5</v>
      </c>
      <c r="L21" s="55">
        <f>D21*E21</f>
        <v>10.980000000000002</v>
      </c>
      <c r="M21" s="46">
        <v>9</v>
      </c>
      <c r="N21" s="52">
        <f>24*C21*M21</f>
        <v>216</v>
      </c>
      <c r="O21" s="56">
        <f>F21*((1/G21)*M21+25/24)</f>
        <v>576.7857142857142</v>
      </c>
      <c r="P21" s="56">
        <f>24*C21*O21</f>
        <v>13842.857142857141</v>
      </c>
      <c r="Q21" s="50">
        <v>0.5</v>
      </c>
      <c r="R21" s="57">
        <f>O21*Q21</f>
        <v>288.3928571428571</v>
      </c>
      <c r="S21" s="56">
        <f>24*C21*R21</f>
        <v>6921.428571428571</v>
      </c>
      <c r="T21" s="56">
        <f>B21*B21*MIN(P21,4*1000*(0.0075*F21))/4</f>
        <v>220.50000000000006</v>
      </c>
      <c r="U21" s="50">
        <f>4*T21/P21</f>
        <v>0.0637151702786378</v>
      </c>
      <c r="V21" s="50">
        <f>1-Q21-U21</f>
        <v>0.4362848297213622</v>
      </c>
      <c r="W21" s="56">
        <f>P21*V21/9</f>
        <v>671.0476190476188</v>
      </c>
      <c r="X21" s="56">
        <f>T21+W21</f>
        <v>891.5476190476188</v>
      </c>
      <c r="Y21" s="55">
        <f>R21/(3.8*F21)</f>
        <v>1.2648809523809523</v>
      </c>
      <c r="Z21" s="5"/>
    </row>
    <row r="22" spans="1:26" ht="12.75">
      <c r="A22" s="39">
        <v>10</v>
      </c>
      <c r="B22" s="40">
        <v>0.65</v>
      </c>
      <c r="C22" s="41">
        <v>1.5</v>
      </c>
      <c r="D22" s="40">
        <v>0.55</v>
      </c>
      <c r="E22" s="42">
        <f>E20</f>
        <v>18.3</v>
      </c>
      <c r="F22" s="42">
        <f>F20</f>
        <v>60</v>
      </c>
      <c r="G22" s="40">
        <f>G21</f>
        <v>1.05</v>
      </c>
      <c r="H22" s="43">
        <f>H21</f>
        <v>18</v>
      </c>
      <c r="I22" s="44">
        <f>I21</f>
        <v>0.015</v>
      </c>
      <c r="J22" s="45">
        <f>J21</f>
        <v>1</v>
      </c>
      <c r="K22" s="40">
        <f>K21</f>
        <v>0.5</v>
      </c>
      <c r="L22" s="45">
        <f>D22*E22</f>
        <v>10.065000000000001</v>
      </c>
      <c r="M22" s="46">
        <v>8</v>
      </c>
      <c r="N22" s="42">
        <f>24*C22*M22</f>
        <v>288</v>
      </c>
      <c r="O22" s="47">
        <f>F22*((1/G22)*M22+25/24)</f>
        <v>519.6428571428571</v>
      </c>
      <c r="P22" s="47">
        <f>24*C22*O22</f>
        <v>18707.142857142855</v>
      </c>
      <c r="Q22" s="40">
        <v>0.55</v>
      </c>
      <c r="R22" s="48">
        <f>O22*Q22</f>
        <v>285.80357142857144</v>
      </c>
      <c r="S22" s="47">
        <f>24*C22*R22</f>
        <v>10288.928571428572</v>
      </c>
      <c r="T22" s="47">
        <f>B22*B22*MIN(P22,4*1000*(0.0075*F22))/4</f>
        <v>190.12500000000003</v>
      </c>
      <c r="U22" s="40">
        <f>4*T22/P22</f>
        <v>0.04065292096219932</v>
      </c>
      <c r="V22" s="40">
        <f>1-Q22-U22</f>
        <v>0.40934707903780065</v>
      </c>
      <c r="W22" s="47">
        <f>P22*V22/9</f>
        <v>850.8571428571427</v>
      </c>
      <c r="X22" s="47">
        <f>T22+W22</f>
        <v>1040.9821428571427</v>
      </c>
      <c r="Y22" s="45">
        <f>R22/(3.8*F22)</f>
        <v>1.2535244360902256</v>
      </c>
      <c r="Z22" s="5"/>
    </row>
    <row r="23" spans="1:26" ht="12.75">
      <c r="A23" s="58">
        <v>11</v>
      </c>
      <c r="B23" s="59">
        <v>0.6000000000000001</v>
      </c>
      <c r="C23" s="60">
        <v>2</v>
      </c>
      <c r="D23" s="59">
        <v>0.5</v>
      </c>
      <c r="E23" s="61">
        <f>E21</f>
        <v>18.3</v>
      </c>
      <c r="F23" s="61">
        <f>F21</f>
        <v>60</v>
      </c>
      <c r="G23" s="59">
        <f>G22</f>
        <v>1.05</v>
      </c>
      <c r="H23" s="62">
        <f>H22</f>
        <v>18</v>
      </c>
      <c r="I23" s="63">
        <f>I22</f>
        <v>0.015</v>
      </c>
      <c r="J23" s="64">
        <f>J22</f>
        <v>1</v>
      </c>
      <c r="K23" s="65">
        <f>K22</f>
        <v>0.5</v>
      </c>
      <c r="L23" s="64">
        <f>D23*E23</f>
        <v>9.15</v>
      </c>
      <c r="M23" s="66">
        <v>7</v>
      </c>
      <c r="N23" s="61">
        <f>24*C23*M23</f>
        <v>336</v>
      </c>
      <c r="O23" s="67">
        <f>F23*((1/G23)*M23+25/24)</f>
        <v>462.5</v>
      </c>
      <c r="P23" s="67">
        <f>24*C23*O23</f>
        <v>22200</v>
      </c>
      <c r="Q23" s="59">
        <v>0.6000000000000001</v>
      </c>
      <c r="R23" s="68">
        <f>O23*Q23</f>
        <v>277.50000000000006</v>
      </c>
      <c r="S23" s="67">
        <f>24*C23*R23</f>
        <v>13320.000000000004</v>
      </c>
      <c r="T23" s="67">
        <f>B23*B23*MIN(P23,4*1000*(0.0075*F23))/4</f>
        <v>162.00000000000006</v>
      </c>
      <c r="U23" s="59">
        <f>4*T23/P23</f>
        <v>0.0291891891891892</v>
      </c>
      <c r="V23" s="59">
        <f>1-Q23-U23</f>
        <v>0.3708108108108107</v>
      </c>
      <c r="W23" s="67">
        <f>P23*V23/9</f>
        <v>914.6666666666663</v>
      </c>
      <c r="X23" s="67">
        <f>T23+W23</f>
        <v>1076.6666666666663</v>
      </c>
      <c r="Y23" s="64">
        <f>R23/(3.8*F23)</f>
        <v>1.217105263157895</v>
      </c>
      <c r="Z23" s="5"/>
    </row>
    <row r="24" spans="2:24" ht="19.5" customHeight="1">
      <c r="B24" s="69"/>
      <c r="C24" s="70"/>
      <c r="D24" s="69"/>
      <c r="E24" s="71"/>
      <c r="F24" s="71"/>
      <c r="G24" s="69"/>
      <c r="H24" s="69"/>
      <c r="I24" s="69"/>
      <c r="J24" s="69"/>
      <c r="K24" s="69"/>
      <c r="L24" s="72"/>
      <c r="N24" s="71"/>
      <c r="O24" s="73"/>
      <c r="P24" s="73"/>
      <c r="Q24" s="69"/>
      <c r="R24" s="74"/>
      <c r="S24" s="73"/>
      <c r="T24" s="73"/>
      <c r="U24" s="73"/>
      <c r="V24" s="69"/>
      <c r="W24" s="71"/>
      <c r="X24" s="75"/>
    </row>
    <row r="25" spans="1:24" ht="15">
      <c r="A25" s="76"/>
      <c r="B25" s="77"/>
      <c r="C25" s="78"/>
      <c r="D25" s="77"/>
      <c r="E25" s="79"/>
      <c r="F25" s="79"/>
      <c r="G25" s="77"/>
      <c r="H25" s="77"/>
      <c r="I25" s="77"/>
      <c r="J25" s="77"/>
      <c r="K25" s="77"/>
      <c r="L25" s="80" t="s">
        <v>41</v>
      </c>
      <c r="M25" s="81"/>
      <c r="N25" s="79"/>
      <c r="O25" s="82"/>
      <c r="P25" s="82"/>
      <c r="Q25" s="77"/>
      <c r="R25" s="83"/>
      <c r="S25" s="82"/>
      <c r="T25" s="82"/>
      <c r="U25" s="82"/>
      <c r="V25" s="77"/>
      <c r="W25" s="79"/>
      <c r="X25" s="84"/>
    </row>
    <row r="26" spans="1:24" ht="8.25" customHeight="1">
      <c r="A26" s="6"/>
      <c r="B26" s="85"/>
      <c r="C26" s="8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5"/>
      <c r="P26" s="15"/>
      <c r="Q26" s="85"/>
      <c r="R26" s="87"/>
      <c r="S26" s="15"/>
      <c r="T26" s="15"/>
      <c r="U26" s="15"/>
      <c r="V26" s="85"/>
      <c r="W26" s="88"/>
      <c r="X26" s="89"/>
    </row>
    <row r="27" spans="1:24" ht="27.75">
      <c r="A27" s="90"/>
      <c r="B27" s="91" t="str">
        <f>B11</f>
        <v>% FCM
Tenu
Maxi</v>
      </c>
      <c r="C27" s="91" t="str">
        <f>C11</f>
        <v>Durée
De
Course</v>
      </c>
      <c r="D27" s="92" t="str">
        <f>D11</f>
        <v>% VMA
Tenu
Maxi</v>
      </c>
      <c r="E27" s="93"/>
      <c r="F27" s="93"/>
      <c r="G27" s="94"/>
      <c r="H27" s="94"/>
      <c r="I27" s="94"/>
      <c r="J27" s="94"/>
      <c r="K27" s="94"/>
      <c r="L27" s="92" t="str">
        <f>L11</f>
        <v>Vitesse
Moy.
Maxi</v>
      </c>
      <c r="M27" s="91" t="str">
        <f>M11</f>
        <v>Vitesse
Moy. [a]
Réelle</v>
      </c>
      <c r="N27" s="95" t="str">
        <f>N11</f>
        <v>Distance
Totale
(km)</v>
      </c>
      <c r="O27" s="92" t="s">
        <v>42</v>
      </c>
      <c r="P27" s="92" t="s">
        <v>43</v>
      </c>
      <c r="Q27" s="95" t="s">
        <v>44</v>
      </c>
      <c r="R27" s="96" t="s">
        <v>45</v>
      </c>
      <c r="S27" s="96" t="s">
        <v>46</v>
      </c>
      <c r="T27" s="96" t="s">
        <v>47</v>
      </c>
      <c r="U27" s="95" t="s">
        <v>48</v>
      </c>
      <c r="V27" s="91" t="s">
        <v>49</v>
      </c>
      <c r="W27" s="91" t="s">
        <v>50</v>
      </c>
      <c r="X27" s="97" t="s">
        <v>51</v>
      </c>
    </row>
    <row r="28" spans="1:24" ht="8.2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6" ht="12.75">
      <c r="A29" s="49">
        <f>A13</f>
        <v>1</v>
      </c>
      <c r="B29" s="50">
        <f>B13</f>
        <v>0.93</v>
      </c>
      <c r="C29" s="51">
        <f>C13</f>
        <v>0.03125</v>
      </c>
      <c r="D29" s="50">
        <f>D13</f>
        <v>0.88</v>
      </c>
      <c r="E29" s="52">
        <f>E13</f>
        <v>18.3</v>
      </c>
      <c r="F29" s="52">
        <f>F13</f>
        <v>60</v>
      </c>
      <c r="G29" s="50">
        <f>G13</f>
        <v>1.05</v>
      </c>
      <c r="H29" s="53">
        <f>H13</f>
        <v>18</v>
      </c>
      <c r="I29" s="54">
        <f>I13</f>
        <v>0.015</v>
      </c>
      <c r="J29" s="55">
        <f>J13</f>
        <v>1</v>
      </c>
      <c r="K29" s="50">
        <f>K13</f>
        <v>0.5</v>
      </c>
      <c r="L29" s="55">
        <f>L13</f>
        <v>16.104</v>
      </c>
      <c r="M29" s="55">
        <f>M13</f>
        <v>15.8</v>
      </c>
      <c r="N29" s="52">
        <f>N13</f>
        <v>11.850000000000001</v>
      </c>
      <c r="O29" s="55">
        <f>(O13*J29/1000)*(1+(MAX(0.7*(1.5-K29)*(H29-15),0))/15)</f>
        <v>1.1005071428571431</v>
      </c>
      <c r="P29" s="55">
        <f>24*C29*O29</f>
        <v>0.8253803571428573</v>
      </c>
      <c r="Q29" s="50">
        <f>S29/P29</f>
        <v>0</v>
      </c>
      <c r="R29" s="98">
        <f>S29/(24*C29)</f>
        <v>0</v>
      </c>
      <c r="S29" s="99">
        <f>MAX(P29-F29*I29,0)</f>
        <v>0</v>
      </c>
      <c r="T29" s="99">
        <f>P29-S29</f>
        <v>0.8253803571428573</v>
      </c>
      <c r="U29" s="100" t="s">
        <v>52</v>
      </c>
      <c r="V29" s="100" t="s">
        <v>52</v>
      </c>
      <c r="W29" s="101">
        <v>0</v>
      </c>
      <c r="X29" s="56">
        <f>X13+1000*T29</f>
        <v>992.7994308035716</v>
      </c>
      <c r="Y29" s="102">
        <f>1-W29</f>
        <v>1</v>
      </c>
      <c r="Z29" s="103">
        <f>1000*T29</f>
        <v>825.3803571428573</v>
      </c>
    </row>
    <row r="30" spans="1:26" ht="12.75">
      <c r="A30" s="39">
        <f>A14</f>
        <v>2</v>
      </c>
      <c r="B30" s="40">
        <f>B14</f>
        <v>0.9</v>
      </c>
      <c r="C30" s="41">
        <f>C14</f>
        <v>0.0625</v>
      </c>
      <c r="D30" s="40">
        <f>D14</f>
        <v>0.85</v>
      </c>
      <c r="E30" s="42">
        <f>E14</f>
        <v>18.3</v>
      </c>
      <c r="F30" s="42">
        <f>F14</f>
        <v>60</v>
      </c>
      <c r="G30" s="40">
        <f>G14</f>
        <v>1.05</v>
      </c>
      <c r="H30" s="43">
        <f>H14</f>
        <v>18</v>
      </c>
      <c r="I30" s="44">
        <f>I14</f>
        <v>0.015</v>
      </c>
      <c r="J30" s="45">
        <f>J14</f>
        <v>1</v>
      </c>
      <c r="K30" s="50">
        <f>K14</f>
        <v>0.5</v>
      </c>
      <c r="L30" s="45">
        <f>L14</f>
        <v>15.555</v>
      </c>
      <c r="M30" s="45">
        <f>M14</f>
        <v>15.2</v>
      </c>
      <c r="N30" s="42">
        <f>N14</f>
        <v>22.799999999999997</v>
      </c>
      <c r="O30" s="104">
        <f>(O14*J30/1000)*(1+(MAX(0.7*(1.5-K30)*(H30-15),0))/15)</f>
        <v>1.0614214285714285</v>
      </c>
      <c r="P30" s="45">
        <f>24*C30*O30</f>
        <v>1.5921321428571429</v>
      </c>
      <c r="Q30" s="40">
        <f>S30/P30</f>
        <v>0.434720287485111</v>
      </c>
      <c r="R30" s="105">
        <f>S30/(24*C30)</f>
        <v>0.46142142857142865</v>
      </c>
      <c r="S30" s="106">
        <f>MAX(P30-F30*I30,0)</f>
        <v>0.692132142857143</v>
      </c>
      <c r="T30" s="106">
        <f>P30-S30</f>
        <v>0.8999999999999999</v>
      </c>
      <c r="U30" s="107">
        <f>MAX(MIN(100-3*(1.5-K30)*(MAX(15,H30)-15),100*(R14/R30)/380),0)</f>
        <v>15.930261263617405</v>
      </c>
      <c r="V30" s="43">
        <f>R14-3.8*R30*U30</f>
        <v>0</v>
      </c>
      <c r="W30" s="44">
        <f>V30/R14</f>
        <v>0</v>
      </c>
      <c r="X30" s="47">
        <f>X14+1000*T30</f>
        <v>1207.6415178571428</v>
      </c>
      <c r="Y30" s="102">
        <f>1-W30</f>
        <v>1</v>
      </c>
      <c r="Z30" s="103">
        <f>1000*T30</f>
        <v>899.9999999999999</v>
      </c>
    </row>
    <row r="31" spans="1:26" ht="12.75">
      <c r="A31" s="49">
        <f>A15</f>
        <v>3</v>
      </c>
      <c r="B31" s="50">
        <f>B15</f>
        <v>0.85</v>
      </c>
      <c r="C31" s="51">
        <f>C15</f>
        <v>0.125</v>
      </c>
      <c r="D31" s="50">
        <f>D15</f>
        <v>0.8</v>
      </c>
      <c r="E31" s="52">
        <f>E15</f>
        <v>18.3</v>
      </c>
      <c r="F31" s="52">
        <f>F15</f>
        <v>60</v>
      </c>
      <c r="G31" s="50">
        <f>G15</f>
        <v>1.05</v>
      </c>
      <c r="H31" s="53">
        <f>H15</f>
        <v>18</v>
      </c>
      <c r="I31" s="54">
        <f>I15</f>
        <v>0.015</v>
      </c>
      <c r="J31" s="55">
        <f>J15</f>
        <v>1</v>
      </c>
      <c r="K31" s="50">
        <f>K15</f>
        <v>0.5</v>
      </c>
      <c r="L31" s="55">
        <f>L15</f>
        <v>14.64</v>
      </c>
      <c r="M31" s="55">
        <f>M15</f>
        <v>14.5</v>
      </c>
      <c r="N31" s="52">
        <f>N15</f>
        <v>43.5</v>
      </c>
      <c r="O31" s="55">
        <f>(O15*J31/1000)*(1+(MAX(0.7*(1.5-K31)*(H31-15),0))/15)</f>
        <v>1.0158214285714284</v>
      </c>
      <c r="P31" s="55">
        <f>24*C31*O31</f>
        <v>3.0474642857142853</v>
      </c>
      <c r="Q31" s="50">
        <f>S31/P31</f>
        <v>0.704672502900538</v>
      </c>
      <c r="R31" s="98">
        <f>S31/(24*C31)</f>
        <v>0.7158214285714285</v>
      </c>
      <c r="S31" s="99">
        <f>MAX(P31-F31*I31,0)</f>
        <v>2.1474642857142854</v>
      </c>
      <c r="T31" s="99">
        <f>P31-S31</f>
        <v>0.8999999999999999</v>
      </c>
      <c r="U31" s="53">
        <f>MAX(MIN(100-3*(1.5-K31)*(MAX(15,H31)-15),100*(R15/R31)/380),0)</f>
        <v>32.75851655782173</v>
      </c>
      <c r="V31" s="53">
        <f>R15-3.8*R31*U31</f>
        <v>0</v>
      </c>
      <c r="W31" s="54">
        <f>V31/R15</f>
        <v>0</v>
      </c>
      <c r="X31" s="56">
        <f>X15+1000*T31</f>
        <v>1347.9464285714284</v>
      </c>
      <c r="Y31" s="102">
        <f>1-W31</f>
        <v>1</v>
      </c>
      <c r="Z31" s="103">
        <f>1000*T31</f>
        <v>899.9999999999999</v>
      </c>
    </row>
    <row r="32" spans="1:26" ht="12.75">
      <c r="A32" s="39">
        <f>A16</f>
        <v>4</v>
      </c>
      <c r="B32" s="40">
        <f>B16</f>
        <v>0.8200000000000001</v>
      </c>
      <c r="C32" s="41">
        <f>C16</f>
        <v>0.1875</v>
      </c>
      <c r="D32" s="40">
        <f>D16</f>
        <v>0.75</v>
      </c>
      <c r="E32" s="42">
        <f>E16</f>
        <v>18.3</v>
      </c>
      <c r="F32" s="42">
        <f>F16</f>
        <v>60</v>
      </c>
      <c r="G32" s="40">
        <f>G16</f>
        <v>1.05</v>
      </c>
      <c r="H32" s="43">
        <f>H16</f>
        <v>18</v>
      </c>
      <c r="I32" s="44">
        <f>I16</f>
        <v>0.015</v>
      </c>
      <c r="J32" s="45">
        <f>J16</f>
        <v>1</v>
      </c>
      <c r="K32" s="50">
        <f>K16</f>
        <v>0.5</v>
      </c>
      <c r="L32" s="45">
        <f>L16</f>
        <v>13.725000000000001</v>
      </c>
      <c r="M32" s="45">
        <f>M16</f>
        <v>13.5</v>
      </c>
      <c r="N32" s="42">
        <f>N16</f>
        <v>60.75</v>
      </c>
      <c r="O32" s="104">
        <f>(O16*J32/1000)*(1+(MAX(0.7*(1.5-K32)*(H32-15),0))/15)</f>
        <v>0.9506785714285715</v>
      </c>
      <c r="P32" s="45">
        <f>24*C32*O32</f>
        <v>4.278053571428572</v>
      </c>
      <c r="Q32" s="40">
        <f>S32/P32</f>
        <v>0.789623952815658</v>
      </c>
      <c r="R32" s="105">
        <f>S32/(24*C32)</f>
        <v>0.7506785714285715</v>
      </c>
      <c r="S32" s="106">
        <f>MAX(P32-F32*I32,0)</f>
        <v>3.378053571428572</v>
      </c>
      <c r="T32" s="106">
        <f>P32-S32</f>
        <v>0.8999999999999999</v>
      </c>
      <c r="U32" s="107">
        <f>MAX(MIN(100-3*(1.5-K32)*(MAX(15,H32)-15),100*(R16/R32)/380),0)</f>
        <v>52.62156294680751</v>
      </c>
      <c r="V32" s="43">
        <f>R16-3.8*R32*U32</f>
        <v>0</v>
      </c>
      <c r="W32" s="44">
        <f>V32/R16</f>
        <v>0</v>
      </c>
      <c r="X32" s="47">
        <f>X16+1000*T32</f>
        <v>1410.0107142857141</v>
      </c>
      <c r="Y32" s="102">
        <f>1-W32</f>
        <v>1</v>
      </c>
      <c r="Z32" s="103">
        <f>1000*T32</f>
        <v>899.9999999999999</v>
      </c>
    </row>
    <row r="33" spans="1:26" ht="12.75">
      <c r="A33" s="49">
        <f>A17</f>
        <v>5</v>
      </c>
      <c r="B33" s="50">
        <f>B17</f>
        <v>0.8</v>
      </c>
      <c r="C33" s="51">
        <f>C17</f>
        <v>0.25</v>
      </c>
      <c r="D33" s="50">
        <f>D17</f>
        <v>0.72</v>
      </c>
      <c r="E33" s="52">
        <f>E17</f>
        <v>18.3</v>
      </c>
      <c r="F33" s="52">
        <f>F17</f>
        <v>60</v>
      </c>
      <c r="G33" s="50">
        <f>G17</f>
        <v>1.05</v>
      </c>
      <c r="H33" s="53">
        <f>H17</f>
        <v>18</v>
      </c>
      <c r="I33" s="54">
        <f>I17</f>
        <v>0.015</v>
      </c>
      <c r="J33" s="55">
        <f>J17</f>
        <v>1</v>
      </c>
      <c r="K33" s="50">
        <f>K17</f>
        <v>0.5</v>
      </c>
      <c r="L33" s="55">
        <f>L17</f>
        <v>13.176</v>
      </c>
      <c r="M33" s="55">
        <f>M17</f>
        <v>12.2</v>
      </c>
      <c r="N33" s="52">
        <f>N17</f>
        <v>73.19999999999999</v>
      </c>
      <c r="O33" s="55">
        <f>(O17*J33/1000)*(1+(MAX(0.7*(1.5-K33)*(H33-15),0))/15)</f>
        <v>0.865992857142857</v>
      </c>
      <c r="P33" s="55">
        <f>24*C33*O33</f>
        <v>5.195957142857142</v>
      </c>
      <c r="Q33" s="50">
        <f>S33/P33</f>
        <v>0.8267884096701558</v>
      </c>
      <c r="R33" s="98">
        <f>S33/(24*C33)</f>
        <v>0.7159928571428571</v>
      </c>
      <c r="S33" s="99">
        <f>MAX(P33-F33*I33,0)</f>
        <v>4.295957142857143</v>
      </c>
      <c r="T33" s="99">
        <f>P33-S33</f>
        <v>0.8999999999999995</v>
      </c>
      <c r="U33" s="53">
        <f>MAX(MIN(100-3*(1.5-K33)*(MAX(15,H33)-15),100*(R17/R33)/380),0)</f>
        <v>69.80028258777311</v>
      </c>
      <c r="V33" s="53">
        <f>R17-3.8*R33*U33</f>
        <v>0</v>
      </c>
      <c r="W33" s="54">
        <f>V33/R17</f>
        <v>0</v>
      </c>
      <c r="X33" s="56">
        <f>X17+1000*T33</f>
        <v>1439.821428571428</v>
      </c>
      <c r="Y33" s="102">
        <f>1-W33</f>
        <v>1</v>
      </c>
      <c r="Z33" s="103">
        <f>1000*T33</f>
        <v>899.9999999999994</v>
      </c>
    </row>
    <row r="34" spans="1:26" ht="12.75">
      <c r="A34" s="39">
        <f>A18</f>
        <v>6</v>
      </c>
      <c r="B34" s="40">
        <f>B18</f>
        <v>0.78</v>
      </c>
      <c r="C34" s="41">
        <f>C18</f>
        <v>0.375</v>
      </c>
      <c r="D34" s="40">
        <f>D18</f>
        <v>0.6900000000000001</v>
      </c>
      <c r="E34" s="42">
        <f>E18</f>
        <v>18.3</v>
      </c>
      <c r="F34" s="42">
        <f>F18</f>
        <v>60</v>
      </c>
      <c r="G34" s="40">
        <f>G18</f>
        <v>1.05</v>
      </c>
      <c r="H34" s="43">
        <f>H18</f>
        <v>18</v>
      </c>
      <c r="I34" s="44">
        <f>I18</f>
        <v>0.015</v>
      </c>
      <c r="J34" s="45">
        <f>J18</f>
        <v>1</v>
      </c>
      <c r="K34" s="50">
        <f>K18</f>
        <v>0.5</v>
      </c>
      <c r="L34" s="45">
        <f>L18</f>
        <v>12.627</v>
      </c>
      <c r="M34" s="45">
        <f>M18</f>
        <v>11.7</v>
      </c>
      <c r="N34" s="42">
        <f>N18</f>
        <v>105.3</v>
      </c>
      <c r="O34" s="104">
        <f>(O18*J34/1000)*(1+(MAX(0.7*(1.5-K34)*(H34-15),0))/15)</f>
        <v>0.8334214285714286</v>
      </c>
      <c r="P34" s="45">
        <f>24*C34*O34</f>
        <v>7.500792857142858</v>
      </c>
      <c r="Q34" s="40">
        <f>S34/P34</f>
        <v>0.8800126843733663</v>
      </c>
      <c r="R34" s="105">
        <f>S34/(24*C34)</f>
        <v>0.7334214285714287</v>
      </c>
      <c r="S34" s="106">
        <f>MAX(P34-F34*I34,0)</f>
        <v>6.600792857142858</v>
      </c>
      <c r="T34" s="106">
        <f>P34-S34</f>
        <v>0.8999999999999995</v>
      </c>
      <c r="U34" s="107">
        <f>MAX(MIN(100-3*(1.5-K34)*(MAX(15,H34)-15),100*(R18/R34)/380),0)</f>
        <v>78.6944083784877</v>
      </c>
      <c r="V34" s="43">
        <f>R18-3.8*R34*U34</f>
        <v>0</v>
      </c>
      <c r="W34" s="44">
        <f>V34/R18</f>
        <v>0</v>
      </c>
      <c r="X34" s="47">
        <f>X18+1000*T34</f>
        <v>1563.8499999999995</v>
      </c>
      <c r="Y34" s="102">
        <f>1-W34</f>
        <v>1</v>
      </c>
      <c r="Z34" s="103">
        <f>1000*T34</f>
        <v>899.9999999999994</v>
      </c>
    </row>
    <row r="35" spans="1:26" ht="12.75">
      <c r="A35" s="49">
        <f>A19</f>
        <v>7</v>
      </c>
      <c r="B35" s="50">
        <f>B19</f>
        <v>0.75</v>
      </c>
      <c r="C35" s="51">
        <f>C19</f>
        <v>0.5</v>
      </c>
      <c r="D35" s="50">
        <f>D19</f>
        <v>0.66</v>
      </c>
      <c r="E35" s="52">
        <f>E19</f>
        <v>18.3</v>
      </c>
      <c r="F35" s="52">
        <f>F19</f>
        <v>60</v>
      </c>
      <c r="G35" s="50">
        <f>G19</f>
        <v>1.05</v>
      </c>
      <c r="H35" s="53">
        <f>H19</f>
        <v>18</v>
      </c>
      <c r="I35" s="54">
        <f>I19</f>
        <v>0.015</v>
      </c>
      <c r="J35" s="55">
        <f>J19</f>
        <v>1</v>
      </c>
      <c r="K35" s="50">
        <f>K19</f>
        <v>0.5</v>
      </c>
      <c r="L35" s="55">
        <f>L19</f>
        <v>12.078000000000001</v>
      </c>
      <c r="M35" s="55">
        <f>M19</f>
        <v>11.2</v>
      </c>
      <c r="N35" s="52">
        <f>N19</f>
        <v>134.39999999999998</v>
      </c>
      <c r="O35" s="55">
        <f>(O19*J35/1000)*(1+(MAX(0.7*(1.5-K35)*(H35-15),0))/15)</f>
        <v>0.80085</v>
      </c>
      <c r="P35" s="55">
        <f>24*C35*O35</f>
        <v>9.610199999999999</v>
      </c>
      <c r="Q35" s="50">
        <f>S35/P35</f>
        <v>0.9063495036523693</v>
      </c>
      <c r="R35" s="98">
        <f>S35/(24*C35)</f>
        <v>0.7258499999999999</v>
      </c>
      <c r="S35" s="99">
        <f>MAX(P35-F35*I35,0)</f>
        <v>8.710199999999999</v>
      </c>
      <c r="T35" s="99">
        <f>P35-S35</f>
        <v>0.9000000000000004</v>
      </c>
      <c r="U35" s="53">
        <f>MAX(MIN(100-3*(1.5-K35)*(MAX(15,H35)-15),100*(R19/R35)/380),0)</f>
        <v>89.14231227997665</v>
      </c>
      <c r="V35" s="53">
        <f>R19-3.8*R35*U35</f>
        <v>0</v>
      </c>
      <c r="W35" s="54">
        <f>V35/R19</f>
        <v>0</v>
      </c>
      <c r="X35" s="56">
        <f>X19+1000*T35</f>
        <v>1649.4583333333335</v>
      </c>
      <c r="Y35" s="102">
        <f>1-W35</f>
        <v>1</v>
      </c>
      <c r="Z35" s="103">
        <f>1000*T35</f>
        <v>900.0000000000003</v>
      </c>
    </row>
    <row r="36" spans="1:26" ht="12.75">
      <c r="A36" s="39">
        <f>A20</f>
        <v>8</v>
      </c>
      <c r="B36" s="40">
        <f>B20</f>
        <v>0.72</v>
      </c>
      <c r="C36" s="41">
        <f>C20</f>
        <v>0.75</v>
      </c>
      <c r="D36" s="40">
        <f>D20</f>
        <v>0.62</v>
      </c>
      <c r="E36" s="42">
        <f>E20</f>
        <v>18.3</v>
      </c>
      <c r="F36" s="42">
        <f>F20</f>
        <v>60</v>
      </c>
      <c r="G36" s="40">
        <f>G20</f>
        <v>1.05</v>
      </c>
      <c r="H36" s="43">
        <f>H20</f>
        <v>18</v>
      </c>
      <c r="I36" s="44">
        <f>I20</f>
        <v>0.015</v>
      </c>
      <c r="J36" s="45">
        <f>J20</f>
        <v>1</v>
      </c>
      <c r="K36" s="50">
        <f>K20</f>
        <v>0.5</v>
      </c>
      <c r="L36" s="45">
        <f>L20</f>
        <v>11.346</v>
      </c>
      <c r="M36" s="45">
        <f>M20</f>
        <v>10</v>
      </c>
      <c r="N36" s="42">
        <f>N20</f>
        <v>180</v>
      </c>
      <c r="O36" s="104">
        <f>(O20*J36/1000)*(1+(MAX(0.7*(1.5-K36)*(H36-15),0))/15)</f>
        <v>0.7226785714285714</v>
      </c>
      <c r="P36" s="45">
        <f>24*C36*O36</f>
        <v>13.008214285714285</v>
      </c>
      <c r="Q36" s="40">
        <f>S36/P36</f>
        <v>0.9308129478626143</v>
      </c>
      <c r="R36" s="105">
        <f>S36/(24*C36)</f>
        <v>0.6726785714285713</v>
      </c>
      <c r="S36" s="106">
        <f>MAX(P36-F36*I36,0)</f>
        <v>12.108214285714284</v>
      </c>
      <c r="T36" s="106">
        <f>P36-S36</f>
        <v>0.9000000000000004</v>
      </c>
      <c r="U36" s="107">
        <f>MAX(MIN(100-3*(1.5-K36)*(MAX(15,H36)-15),100*(R20/R36)/380),0)</f>
        <v>91</v>
      </c>
      <c r="V36" s="43">
        <f>R20-3.8*R36*U36</f>
        <v>33.637749999999954</v>
      </c>
      <c r="W36" s="44">
        <f>V36/R20</f>
        <v>0.1263389671361501</v>
      </c>
      <c r="X36" s="47">
        <f>X20+1000*T36</f>
        <v>1764.9571428571433</v>
      </c>
      <c r="Y36" s="102">
        <f>1-W36</f>
        <v>0.8736610328638499</v>
      </c>
      <c r="Z36" s="103">
        <f>1000*T36</f>
        <v>900.0000000000003</v>
      </c>
    </row>
    <row r="37" spans="1:26" ht="12.75">
      <c r="A37" s="49">
        <f>A21</f>
        <v>9</v>
      </c>
      <c r="B37" s="50">
        <f>B21</f>
        <v>0.7000000000000001</v>
      </c>
      <c r="C37" s="51">
        <f>C21</f>
        <v>1</v>
      </c>
      <c r="D37" s="50">
        <f>D21</f>
        <v>0.6000000000000001</v>
      </c>
      <c r="E37" s="52">
        <f>E21</f>
        <v>18.3</v>
      </c>
      <c r="F37" s="52">
        <f>F21</f>
        <v>60</v>
      </c>
      <c r="G37" s="50">
        <f>G21</f>
        <v>1.05</v>
      </c>
      <c r="H37" s="53">
        <f>H21</f>
        <v>18</v>
      </c>
      <c r="I37" s="54">
        <f>I21</f>
        <v>0.015</v>
      </c>
      <c r="J37" s="55">
        <f>J21</f>
        <v>1</v>
      </c>
      <c r="K37" s="50">
        <f>K21</f>
        <v>0.5</v>
      </c>
      <c r="L37" s="55">
        <f>L21</f>
        <v>10.980000000000002</v>
      </c>
      <c r="M37" s="55">
        <f>M21</f>
        <v>9</v>
      </c>
      <c r="N37" s="52">
        <f>N21</f>
        <v>216</v>
      </c>
      <c r="O37" s="55">
        <f>(O21*J37/1000)*(1+(MAX(0.7*(1.5-K37)*(H37-15),0))/15)</f>
        <v>0.6575357142857143</v>
      </c>
      <c r="P37" s="55">
        <f>24*C37*O37</f>
        <v>15.780857142857144</v>
      </c>
      <c r="Q37" s="50">
        <f>S37/P37</f>
        <v>0.9429688773016132</v>
      </c>
      <c r="R37" s="98">
        <f>S37/(24*C37)</f>
        <v>0.6200357142857144</v>
      </c>
      <c r="S37" s="99">
        <f>MAX(P37-F37*I37,0)</f>
        <v>14.880857142857144</v>
      </c>
      <c r="T37" s="99">
        <f>P37-S37</f>
        <v>0.9000000000000004</v>
      </c>
      <c r="U37" s="53">
        <f>MAX(MIN(100-3*(1.5-K37)*(MAX(15,H37)-15),100*(R21/R37)/380),0)</f>
        <v>91</v>
      </c>
      <c r="V37" s="53">
        <f>R21-3.8*R37*U37</f>
        <v>73.98450714285707</v>
      </c>
      <c r="W37" s="54">
        <f>V37/R21</f>
        <v>0.2565407058823527</v>
      </c>
      <c r="X37" s="56">
        <f>X21+1000*T37</f>
        <v>1791.5476190476193</v>
      </c>
      <c r="Y37" s="102">
        <f>1-W37</f>
        <v>0.7434592941176472</v>
      </c>
      <c r="Z37" s="103">
        <f>1000*T37</f>
        <v>900.0000000000003</v>
      </c>
    </row>
    <row r="38" spans="1:26" ht="12.75">
      <c r="A38" s="39">
        <f>A22</f>
        <v>10</v>
      </c>
      <c r="B38" s="40">
        <f>B22</f>
        <v>0.65</v>
      </c>
      <c r="C38" s="41">
        <f>C22</f>
        <v>1.5</v>
      </c>
      <c r="D38" s="40">
        <f>D22</f>
        <v>0.55</v>
      </c>
      <c r="E38" s="42">
        <f>E22</f>
        <v>18.3</v>
      </c>
      <c r="F38" s="42">
        <f>F22</f>
        <v>60</v>
      </c>
      <c r="G38" s="40">
        <f>G22</f>
        <v>1.05</v>
      </c>
      <c r="H38" s="43">
        <f>H22</f>
        <v>18</v>
      </c>
      <c r="I38" s="44">
        <f>I22</f>
        <v>0.015</v>
      </c>
      <c r="J38" s="45">
        <f>J22</f>
        <v>1</v>
      </c>
      <c r="K38" s="50">
        <f>K22</f>
        <v>0.5</v>
      </c>
      <c r="L38" s="45">
        <f>L22</f>
        <v>10.065000000000001</v>
      </c>
      <c r="M38" s="45">
        <f>M22</f>
        <v>8</v>
      </c>
      <c r="N38" s="42">
        <f>N22</f>
        <v>288</v>
      </c>
      <c r="O38" s="104">
        <f>(O22*J38/1000)*(1+(MAX(0.7*(1.5-K38)*(H38-15),0))/15)</f>
        <v>0.5923928571428572</v>
      </c>
      <c r="P38" s="45">
        <f>24*C38*O38</f>
        <v>21.32614285714286</v>
      </c>
      <c r="Q38" s="40">
        <f>S38/P38</f>
        <v>0.9577982757581239</v>
      </c>
      <c r="R38" s="105">
        <f>S38/(24*C38)</f>
        <v>0.5673928571428573</v>
      </c>
      <c r="S38" s="106">
        <f>MAX(P38-F38*I38,0)</f>
        <v>20.42614285714286</v>
      </c>
      <c r="T38" s="106">
        <f>P38-S38</f>
        <v>0.8999999999999986</v>
      </c>
      <c r="U38" s="107">
        <f>MAX(MIN(100-3*(1.5-K38)*(MAX(15,H38)-15),100*(R22/R38)/380),0)</f>
        <v>91</v>
      </c>
      <c r="V38" s="43">
        <f>R22-3.8*R38*U38</f>
        <v>89.59912142857144</v>
      </c>
      <c r="W38" s="44">
        <f>V38/R22</f>
        <v>0.31349895657606996</v>
      </c>
      <c r="X38" s="47">
        <f>X22+1000*T38</f>
        <v>1940.9821428571413</v>
      </c>
      <c r="Y38" s="102">
        <f>1-W38</f>
        <v>0.68650104342393</v>
      </c>
      <c r="Z38" s="103">
        <f>1000*T38</f>
        <v>899.9999999999986</v>
      </c>
    </row>
    <row r="39" spans="1:26" ht="12.75">
      <c r="A39" s="58">
        <f>A23</f>
        <v>11</v>
      </c>
      <c r="B39" s="59">
        <f>B23</f>
        <v>0.6000000000000001</v>
      </c>
      <c r="C39" s="60">
        <f>C23</f>
        <v>2</v>
      </c>
      <c r="D39" s="59">
        <f>D23</f>
        <v>0.5</v>
      </c>
      <c r="E39" s="61">
        <f>E23</f>
        <v>18.3</v>
      </c>
      <c r="F39" s="61">
        <f>F23</f>
        <v>60</v>
      </c>
      <c r="G39" s="59">
        <f>G23</f>
        <v>1.05</v>
      </c>
      <c r="H39" s="62">
        <f>H23</f>
        <v>18</v>
      </c>
      <c r="I39" s="63">
        <f>I23</f>
        <v>0.015</v>
      </c>
      <c r="J39" s="64">
        <f>J23</f>
        <v>1</v>
      </c>
      <c r="K39" s="108">
        <f>K23</f>
        <v>0.5</v>
      </c>
      <c r="L39" s="64">
        <f>L23</f>
        <v>9.15</v>
      </c>
      <c r="M39" s="64">
        <f>M23</f>
        <v>7</v>
      </c>
      <c r="N39" s="61">
        <f>N23</f>
        <v>336</v>
      </c>
      <c r="O39" s="64">
        <f>(O23*J39/1000)*(1+(MAX(0.7*(1.5-K39)*(H39-15),0))/15)</f>
        <v>0.5272500000000001</v>
      </c>
      <c r="P39" s="64">
        <f>24*C39*O39</f>
        <v>25.308000000000007</v>
      </c>
      <c r="Q39" s="59">
        <f>S39/P39</f>
        <v>0.9644381223328592</v>
      </c>
      <c r="R39" s="109">
        <f>S39/(24*C39)</f>
        <v>0.5085000000000002</v>
      </c>
      <c r="S39" s="110">
        <f>MAX(P39-F39*I39,0)</f>
        <v>24.40800000000001</v>
      </c>
      <c r="T39" s="110">
        <f>P39-S39</f>
        <v>0.8999999999999986</v>
      </c>
      <c r="U39" s="62">
        <f>MAX(MIN(100-3*(1.5-K39)*(MAX(15,H39)-15),100*(R23/R39)/380),0)</f>
        <v>91</v>
      </c>
      <c r="V39" s="62">
        <f>R23-3.8*R39*U39</f>
        <v>101.66069999999999</v>
      </c>
      <c r="W39" s="63">
        <f>V39/R23</f>
        <v>0.3663448648648648</v>
      </c>
      <c r="X39" s="67">
        <f>X23+1000*T39</f>
        <v>1976.666666666665</v>
      </c>
      <c r="Y39" s="102">
        <f>1-W39</f>
        <v>0.6336551351351352</v>
      </c>
      <c r="Z39" s="103">
        <f>1000*T39</f>
        <v>899.9999999999986</v>
      </c>
    </row>
    <row r="40" ht="19.5" customHeight="1"/>
    <row r="41" spans="1:2" ht="12.75">
      <c r="A41" s="111" t="s">
        <v>53</v>
      </c>
      <c r="B41" t="s">
        <v>54</v>
      </c>
    </row>
    <row r="42" spans="1:2" ht="12.75">
      <c r="A42" s="111" t="s">
        <v>55</v>
      </c>
      <c r="B42" t="s">
        <v>56</v>
      </c>
    </row>
    <row r="43" spans="1:2" ht="12.75">
      <c r="A43" s="111" t="s">
        <v>57</v>
      </c>
      <c r="B43" t="s">
        <v>58</v>
      </c>
    </row>
    <row r="44" spans="1:2" ht="12.75">
      <c r="A44" s="111" t="s">
        <v>59</v>
      </c>
      <c r="B44" t="s">
        <v>60</v>
      </c>
    </row>
    <row r="45" spans="1:2" ht="12.75">
      <c r="A45" s="111" t="s">
        <v>61</v>
      </c>
      <c r="B45" t="s">
        <v>62</v>
      </c>
    </row>
    <row r="46" spans="1:2" ht="12.75">
      <c r="A46" s="111" t="s">
        <v>63</v>
      </c>
      <c r="B46" t="s">
        <v>64</v>
      </c>
    </row>
    <row r="47" spans="1:2" ht="12.75">
      <c r="A47" s="111" t="s">
        <v>65</v>
      </c>
      <c r="B47" t="s">
        <v>66</v>
      </c>
    </row>
    <row r="48" spans="1:2" ht="12.75">
      <c r="A48" s="111" t="s">
        <v>67</v>
      </c>
      <c r="B48" t="s">
        <v>68</v>
      </c>
    </row>
    <row r="50" spans="1:2" ht="12.75">
      <c r="A50" s="111" t="s">
        <v>69</v>
      </c>
      <c r="B50" t="s">
        <v>70</v>
      </c>
    </row>
    <row r="51" spans="1:2" ht="12.75">
      <c r="A51" s="111" t="s">
        <v>71</v>
      </c>
      <c r="B51" t="s">
        <v>72</v>
      </c>
    </row>
    <row r="52" spans="1:2" ht="12.75">
      <c r="A52" s="111" t="s">
        <v>73</v>
      </c>
      <c r="B52" t="s">
        <v>74</v>
      </c>
    </row>
    <row r="53" spans="1:2" ht="12.75">
      <c r="A53" s="111" t="s">
        <v>75</v>
      </c>
      <c r="B53" t="s">
        <v>76</v>
      </c>
    </row>
    <row r="54" spans="1:2" ht="12.75">
      <c r="A54" s="111" t="s">
        <v>77</v>
      </c>
      <c r="B54" t="s">
        <v>78</v>
      </c>
    </row>
    <row r="55" spans="1:2" ht="12.75">
      <c r="A55" s="111" t="s">
        <v>79</v>
      </c>
      <c r="B55" t="s">
        <v>80</v>
      </c>
    </row>
    <row r="56" spans="1:2" ht="12.75">
      <c r="A56" s="111" t="s">
        <v>81</v>
      </c>
      <c r="B56" t="s">
        <v>82</v>
      </c>
    </row>
    <row r="57" spans="1:2" ht="12.75">
      <c r="A57" s="111" t="s">
        <v>83</v>
      </c>
      <c r="B57" t="s">
        <v>84</v>
      </c>
    </row>
    <row r="58" spans="1:2" ht="12.75">
      <c r="A58" s="111" t="s">
        <v>85</v>
      </c>
      <c r="B58" t="s">
        <v>86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jpb </dc:creator>
  <cp:keywords/>
  <dc:description/>
  <cp:lastModifiedBy>Jean-Philippe Brunon</cp:lastModifiedBy>
  <dcterms:created xsi:type="dcterms:W3CDTF">2011-03-29T15:04:29Z</dcterms:created>
  <dcterms:modified xsi:type="dcterms:W3CDTF">2011-04-16T00:07:49Z</dcterms:modified>
  <cp:category/>
  <cp:version/>
  <cp:contentType/>
  <cp:contentStatus/>
  <cp:revision>257</cp:revision>
</cp:coreProperties>
</file>